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Mattison\Desktop\MTLOA\2209 S Central St\"/>
    </mc:Choice>
  </mc:AlternateContent>
  <xr:revisionPtr revIDLastSave="0" documentId="13_ncr:1_{9296A7D5-3C71-4655-BF19-ACA705DB5273}" xr6:coauthVersionLast="36" xr6:coauthVersionMax="36" xr10:uidLastSave="{00000000-0000-0000-0000-000000000000}"/>
  <bookViews>
    <workbookView xWindow="0" yWindow="0" windowWidth="19200" windowHeight="8145" xr2:uid="{A4E141EE-8BD3-47FA-B4DE-3F493B52505E}"/>
  </bookViews>
  <sheets>
    <sheet name="Main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Back Up" sheetId="14" r:id="rId14"/>
  </sheets>
  <externalReferences>
    <externalReference r:id="rId15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2" i="14" l="1"/>
  <c r="E11" i="1" l="1"/>
  <c r="C4" i="1" l="1"/>
  <c r="F23" i="14" l="1"/>
  <c r="J32" i="14" l="1"/>
  <c r="I6" i="14"/>
  <c r="I12" i="14" l="1"/>
  <c r="I14" i="14"/>
  <c r="E12" i="1" s="1"/>
  <c r="E13" i="1" s="1"/>
  <c r="I15" i="14"/>
  <c r="B23" i="1"/>
  <c r="B16" i="1"/>
  <c r="B15" i="1"/>
  <c r="I16" i="14" l="1"/>
  <c r="B9" i="1"/>
  <c r="C9" i="5"/>
  <c r="B18" i="1" s="1"/>
  <c r="C9" i="9"/>
  <c r="B22" i="1" s="1"/>
  <c r="C9" i="8"/>
  <c r="B21" i="1" s="1"/>
  <c r="C9" i="7"/>
  <c r="B20" i="1" s="1"/>
  <c r="C9" i="6"/>
  <c r="B19" i="1" s="1"/>
  <c r="C9" i="4"/>
  <c r="B17" i="1" s="1"/>
  <c r="B4" i="1" l="1"/>
  <c r="B5" i="1"/>
  <c r="H5" i="1" s="1"/>
  <c r="I5" i="1" s="1"/>
  <c r="B6" i="1"/>
  <c r="H6" i="1" s="1"/>
  <c r="I6" i="1" s="1"/>
  <c r="C6" i="11"/>
  <c r="C9" i="11" s="1"/>
  <c r="B24" i="1" s="1"/>
  <c r="C6" i="12"/>
  <c r="C9" i="12" s="1"/>
  <c r="B25" i="1" s="1"/>
  <c r="C6" i="13"/>
  <c r="C9" i="13" s="1"/>
  <c r="B26" i="1" s="1"/>
  <c r="C6" i="4"/>
  <c r="C6" i="3"/>
  <c r="C9" i="3" s="1"/>
  <c r="C6" i="2"/>
  <c r="C9" i="2" s="1"/>
  <c r="C6" i="10"/>
  <c r="C9" i="10" s="1"/>
  <c r="B3" i="1" l="1"/>
  <c r="H4" i="1"/>
  <c r="B27" i="1"/>
  <c r="I4" i="1" l="1"/>
  <c r="H3" i="1"/>
  <c r="C3" i="1"/>
  <c r="D6" i="1"/>
  <c r="E5" i="1"/>
  <c r="F5" i="1"/>
  <c r="D5" i="1"/>
  <c r="E6" i="1"/>
  <c r="F6" i="1"/>
  <c r="E4" i="1"/>
  <c r="I3" i="1" l="1"/>
  <c r="G5" i="1"/>
  <c r="G6" i="1"/>
  <c r="D4" i="1"/>
  <c r="F3" i="1"/>
  <c r="D3" i="1"/>
  <c r="F4" i="1"/>
  <c r="E3" i="1"/>
  <c r="B10" i="1" l="1"/>
  <c r="G3" i="1"/>
  <c r="G4" i="1"/>
</calcChain>
</file>

<file path=xl/sharedStrings.xml><?xml version="1.0" encoding="utf-8"?>
<sst xmlns="http://schemas.openxmlformats.org/spreadsheetml/2006/main" count="259" uniqueCount="143">
  <si>
    <t>Reserve Fund</t>
  </si>
  <si>
    <t>Reinvest Fund</t>
  </si>
  <si>
    <t>Payout Fund</t>
  </si>
  <si>
    <t>Credit</t>
  </si>
  <si>
    <t>Debit</t>
  </si>
  <si>
    <t>Mortgage Payment</t>
  </si>
  <si>
    <t>Management Fees</t>
  </si>
  <si>
    <t>Extra Expenses</t>
  </si>
  <si>
    <t>Rent Paid</t>
  </si>
  <si>
    <t>Other</t>
  </si>
  <si>
    <t>January</t>
  </si>
  <si>
    <t>Net Profits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</si>
  <si>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</si>
  <si>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</si>
  <si>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</si>
  <si>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</si>
  <si>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</si>
  <si>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</si>
  <si>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</si>
  <si>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</si>
  <si>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</si>
  <si>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</si>
  <si>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</si>
  <si>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Service Fee</t>
  </si>
  <si>
    <t>Reserve</t>
  </si>
  <si>
    <t>Balance</t>
  </si>
  <si>
    <t>Dispersement</t>
  </si>
  <si>
    <t>Fund Total</t>
  </si>
  <si>
    <t>Deposit/Management</t>
  </si>
  <si>
    <t>Management Held Reserve</t>
  </si>
  <si>
    <t>YTD Profits</t>
  </si>
  <si>
    <t>Equity</t>
  </si>
  <si>
    <t>Invested</t>
  </si>
  <si>
    <t>Property Value</t>
  </si>
  <si>
    <t>Loan Balance</t>
  </si>
  <si>
    <t>Cash Out</t>
  </si>
  <si>
    <t>Total Down/Closing Costs</t>
  </si>
  <si>
    <t>Principal Paid YTD</t>
  </si>
  <si>
    <t>MTLOA Investments</t>
  </si>
  <si>
    <t>Central Expenses</t>
  </si>
  <si>
    <t>Appraisal</t>
  </si>
  <si>
    <t>Home Inspection</t>
  </si>
  <si>
    <t>Earnest Money</t>
  </si>
  <si>
    <t>Total</t>
  </si>
  <si>
    <t>Down Payment/Closing</t>
  </si>
  <si>
    <t>Daniel Mattison</t>
  </si>
  <si>
    <t>Offical Check Charge</t>
  </si>
  <si>
    <t>Wire Fee</t>
  </si>
  <si>
    <t>HD-Trash Bags</t>
  </si>
  <si>
    <t>HD- Fan</t>
  </si>
  <si>
    <t>HD- Lights</t>
  </si>
  <si>
    <t>Johnson County Landfill</t>
  </si>
  <si>
    <t>Amazon Down Lights</t>
  </si>
  <si>
    <t>Amazon Adjustable Trim</t>
  </si>
  <si>
    <t>Carpet</t>
  </si>
  <si>
    <t>Granite</t>
  </si>
  <si>
    <t>Washer Dryer</t>
  </si>
  <si>
    <t>Dishwasher</t>
  </si>
  <si>
    <t>Amazon Vent Cover</t>
  </si>
  <si>
    <t>HD- Toilets/Vanity/Hardware</t>
  </si>
  <si>
    <t>Dan Random Sold</t>
  </si>
  <si>
    <t>Joey Random Sold</t>
  </si>
  <si>
    <t>HD- Outlets/Lights/Switches</t>
  </si>
  <si>
    <t>Amazon- Dryer Heater Element</t>
  </si>
  <si>
    <t>Stove</t>
  </si>
  <si>
    <t>Fridge</t>
  </si>
  <si>
    <t>Cleaning</t>
  </si>
  <si>
    <t>HD- Plumbing</t>
  </si>
  <si>
    <t>HD- Faucets/Handles/Outlets</t>
  </si>
  <si>
    <t>Amazon-Garage Door</t>
  </si>
  <si>
    <t>Amazon- Garage Door</t>
  </si>
  <si>
    <t>HD-Electrical</t>
  </si>
  <si>
    <t>HD-Hardware</t>
  </si>
  <si>
    <t>Amazon- Hinges</t>
  </si>
  <si>
    <t>Amazon-Hardware</t>
  </si>
  <si>
    <t>Microwave</t>
  </si>
  <si>
    <t>HD- Stove Parts</t>
  </si>
  <si>
    <t>Amazon-Door</t>
  </si>
  <si>
    <t>Amazon- Outlet</t>
  </si>
  <si>
    <t>HD- Ceiling</t>
  </si>
  <si>
    <t>Bathroom Repair/Painting</t>
  </si>
  <si>
    <t>Amazon- Faucet</t>
  </si>
  <si>
    <t>Amazon- Shower Heads</t>
  </si>
  <si>
    <t>Landfill</t>
  </si>
  <si>
    <t>Sale Price</t>
  </si>
  <si>
    <t>Commission</t>
  </si>
  <si>
    <t>Seller Fee</t>
  </si>
  <si>
    <t>Loan</t>
  </si>
  <si>
    <t>Profit</t>
  </si>
  <si>
    <t>Gio Oliver</t>
  </si>
  <si>
    <t>Home Depot</t>
  </si>
  <si>
    <t>central payback</t>
  </si>
  <si>
    <t>Business owes Dan</t>
  </si>
  <si>
    <t>Roof/Wall/Floor Repair</t>
  </si>
  <si>
    <t>Home Depot Vents/Drawers</t>
  </si>
  <si>
    <t>Home Depot Vents/Drawers/Paint</t>
  </si>
  <si>
    <t>Home Depot Paint</t>
  </si>
  <si>
    <t>Home Depot Shower/Faucest</t>
  </si>
  <si>
    <t>Home Depot Master Bath</t>
  </si>
  <si>
    <t>Home Deport Smoke Alarms</t>
  </si>
  <si>
    <t>Lowes Stain and Paint</t>
  </si>
  <si>
    <t>Home Depot Lighting</t>
  </si>
  <si>
    <t>Home Depot Door Knobs</t>
  </si>
  <si>
    <t>Home Depot Wood and Fans</t>
  </si>
  <si>
    <t>Evergy Bill Nov</t>
  </si>
  <si>
    <t>Amazon Handles</t>
  </si>
  <si>
    <t>Home Depot Plumbing</t>
  </si>
  <si>
    <t>Home Depot Bathroom Molding</t>
  </si>
  <si>
    <t>TJ Maxx Master Mirrors</t>
  </si>
  <si>
    <t xml:space="preserve">Home Deport Plumbing </t>
  </si>
  <si>
    <t xml:space="preserve">Home Depot Plumbing </t>
  </si>
  <si>
    <t>Home Depot Finishing</t>
  </si>
  <si>
    <t xml:space="preserve">Cleaning </t>
  </si>
  <si>
    <t>Home Depot Toilet</t>
  </si>
  <si>
    <t>Home Depot Mirror</t>
  </si>
  <si>
    <t xml:space="preserve">Home Depot Electrical </t>
  </si>
  <si>
    <t>Home Depot Trim Kits</t>
  </si>
  <si>
    <t>Dec Mortgage</t>
  </si>
  <si>
    <t>Jan Mortgage</t>
  </si>
  <si>
    <t>Payment on Carpet Dec</t>
  </si>
  <si>
    <t>Payment on Carpet Jan</t>
  </si>
  <si>
    <t>Electric Dec</t>
  </si>
  <si>
    <t>AB May Furnace Repair</t>
  </si>
  <si>
    <t>Final Repairs</t>
  </si>
  <si>
    <t>AB May Sump Pump</t>
  </si>
  <si>
    <t>Home Depot-Plumbing</t>
  </si>
  <si>
    <t>Lowes Gutter Extension</t>
  </si>
  <si>
    <t>Lowes Sump Pump Supplies</t>
  </si>
  <si>
    <t>Toby Neale</t>
  </si>
  <si>
    <t>Payment on Carpet Feb</t>
  </si>
  <si>
    <t>Closing Costs</t>
  </si>
  <si>
    <t>Jan Utilities</t>
  </si>
  <si>
    <t>Taxes</t>
  </si>
  <si>
    <t>Feb Payment and Interest</t>
  </si>
  <si>
    <t>Closing Expenses</t>
  </si>
  <si>
    <t>Pre-Closing Expenses</t>
  </si>
  <si>
    <t>Closing Fees</t>
  </si>
  <si>
    <t>Cash from Closing</t>
  </si>
  <si>
    <t>Insurance Refund</t>
  </si>
  <si>
    <t>ROI</t>
  </si>
  <si>
    <t>Evergy Bill Jan</t>
  </si>
  <si>
    <t>Utilities Jan</t>
  </si>
  <si>
    <t>Equitable Interest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</si>
</sst>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9" fontId="0" fillId="0" borderId="0" xfId="2" applyFont="1"/>
    <xf numFmtId="44" fontId="0" fillId="0" borderId="0" xfId="1" applyFont="1"/>
    <xf numFmtId="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0" applyNumberFormat="1"/>
    <xf numFmtId="16" fontId="0" fillId="0" borderId="0" xfId="0" applyNumberFormat="1"/>
    <xf numFmtId="14" fontId="0" fillId="0" borderId="0" xfId="0" applyNumberFormat="1"/>
    <xf numFmtId="1" fontId="0" fillId="0" borderId="0" xfId="0" applyNumberFormat="1"/>
    <xf numFmtId="9" fontId="0" fillId="0" borderId="0" xfId="2" applyFont="1" applyAlignment="1">
      <alignment horizontal="center"/>
    </xf>
    <xf numFmtId="44" fontId="2" fillId="0" borderId="0" xfId="1" applyFont="1"/>
    <xf numFmtId="16" fontId="0" fillId="0" borderId="0" xfId="0" applyNumberFormat="1" applyFont="1"/>
    <xf numFmtId="0" fontId="3" fillId="0" borderId="1" xfId="0" applyFont="1" applyBorder="1"/>
    <xf numFmtId="0" fontId="0" fillId="2" borderId="0" xfId="0" applyFill="1"/>
    <xf numFmtId="44" fontId="0" fillId="2" borderId="0" xfId="1" applyFont="1" applyFill="1"/>
    <xf numFmtId="10" fontId="0" fillId="0" borderId="0" xfId="2" applyNumberFormat="1" applyFont="1" applyAlignment="1">
      <alignment horizontal="center"/>
    </xf>
    <xf numFmtId="0" fontId="0" fillId="0" borderId="0" xfId="0" applyFill="1"/>
    <xf numFmtId="44" fontId="0" fillId="0" borderId="0" xfId="1" applyFont="1" applyFill="1"/>
    <xf numFmtId="0" fontId="0" fillId="0" borderId="0" xfId="0" applyAlignment="1">
      <alignment horizontal="left"/>
    </xf>
    <xf numFmtId="10" fontId="0" fillId="0" borderId="0" xfId="2" applyNumberFormat="1" applyFont="1"/>
  </cellXfs>
  <cellStyles count="4">
    <cellStyle name="Currency" xfId="1" builtinId="4"/>
    <cellStyle name="Normal" xfId="0" builtinId="0"/>
    <cellStyle name="Normal 2" xfId="3" xr:uid="{DDBFED70-B737-4C2C-A248-164CCB8745F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.Mattison/Desktop/MTLOA/3014%20N%2057th%20St/P&amp;L%203014%20N57th%202020%20Re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Back Up"/>
    </sheetNames>
    <sheetDataSet>
      <sheetData sheetId="0">
        <row r="16">
          <cell r="F16">
            <v>17528.84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4EB83-CC65-4FFC-8A54-DB00462C0FC5}">
  <dimension ref="A1:I31"/>
  <sheetViews>
    <sheetView tabSelected="1" workbookViewId="0">
      <selection activeCell="D24" sqref="D24"/>
    </sheetView>
  </sheetViews>
  <sheetFormatPr defaultRowHeight="15" x14ac:dyDescent="0.25"/>
  <cols>
    <col min="1" max="1" width="24.140625" bestFit="1" customWidth="1"/>
    <col min="2" max="2" width="12.140625" customWidth="1"/>
    <col min="3" max="3" width="16.140625" customWidth="1"/>
    <col min="4" max="4" width="13.7109375" bestFit="1" customWidth="1"/>
    <col min="5" max="5" width="13.28515625" customWidth="1"/>
    <col min="6" max="6" width="13.140625" bestFit="1" customWidth="1"/>
    <col min="7" max="7" width="11.42578125" bestFit="1" customWidth="1"/>
    <col min="8" max="8" width="11.28515625" customWidth="1"/>
    <col min="9" max="9" width="9.5703125" customWidth="1"/>
  </cols>
  <sheetData>
    <row r="1" spans="1:9" x14ac:dyDescent="0.25">
      <c r="A1" s="4"/>
      <c r="D1" s="3">
        <v>0.2</v>
      </c>
      <c r="E1" s="3">
        <v>0.6</v>
      </c>
      <c r="F1" s="3">
        <v>0.2</v>
      </c>
    </row>
    <row r="2" spans="1:9" x14ac:dyDescent="0.25">
      <c r="C2" s="5" t="s">
        <v>32</v>
      </c>
      <c r="D2" s="5" t="s">
        <v>0</v>
      </c>
      <c r="E2" s="5" t="s">
        <v>1</v>
      </c>
      <c r="F2" s="5" t="s">
        <v>2</v>
      </c>
      <c r="G2" s="5" t="s">
        <v>27</v>
      </c>
      <c r="H2" s="5" t="s">
        <v>35</v>
      </c>
      <c r="I2" s="5" t="s">
        <v>139</v>
      </c>
    </row>
    <row r="3" spans="1:9" x14ac:dyDescent="0.25">
      <c r="A3" t="s">
        <v>38</v>
      </c>
      <c r="B3" s="16">
        <f>100%-B4-B5-B6</f>
        <v>0.78303573760415246</v>
      </c>
      <c r="C3" s="2">
        <f>B9*B3</f>
        <v>63262.530000000006</v>
      </c>
      <c r="D3" s="2">
        <f>($B$27*B3)*$D$1</f>
        <v>0</v>
      </c>
      <c r="E3" s="2">
        <f>($B$27*B3)*$E$1</f>
        <v>0</v>
      </c>
      <c r="F3" s="2">
        <f>($B$27*B3)*$F$1</f>
        <v>0</v>
      </c>
      <c r="G3" s="6">
        <f>SUM(D3:F3)</f>
        <v>0</v>
      </c>
      <c r="H3" s="6">
        <f>E13*B3</f>
        <v>73517.283475024626</v>
      </c>
      <c r="I3" s="20">
        <f>(H3-C3)/C3</f>
        <v>0.16209837758661594</v>
      </c>
    </row>
    <row r="4" spans="1:9" x14ac:dyDescent="0.25">
      <c r="A4" t="s">
        <v>45</v>
      </c>
      <c r="B4" s="16">
        <f>C4/B9</f>
        <v>0.16745402386418251</v>
      </c>
      <c r="C4" s="2">
        <f>[1]Main!$F$16-C5-C6</f>
        <v>13528.84</v>
      </c>
      <c r="D4" s="2">
        <f>($B$27*B4)*$D$1</f>
        <v>0</v>
      </c>
      <c r="E4" s="2">
        <f>($B$27*B4)*$E$1</f>
        <v>0</v>
      </c>
      <c r="F4" s="2">
        <f>($B$27*B4)*$F$1</f>
        <v>0</v>
      </c>
      <c r="G4" s="6">
        <f>SUM(D4:F4)</f>
        <v>0</v>
      </c>
      <c r="H4" s="6">
        <f>E13*B4</f>
        <v>15721.843014628914</v>
      </c>
      <c r="I4" s="20">
        <f>(H4-C4)/C4</f>
        <v>0.16209837758661597</v>
      </c>
    </row>
    <row r="5" spans="1:9" x14ac:dyDescent="0.25">
      <c r="A5" t="s">
        <v>89</v>
      </c>
      <c r="B5" s="16">
        <f>C5/B9</f>
        <v>2.4755119265832473E-2</v>
      </c>
      <c r="C5" s="2">
        <v>2000</v>
      </c>
      <c r="D5" s="2">
        <f>($B$27*B5)*$D$1</f>
        <v>0</v>
      </c>
      <c r="E5" s="2">
        <f>($B$27*B5)*$E$1</f>
        <v>0</v>
      </c>
      <c r="F5" s="2">
        <f>($B$27*B5)*$F$1</f>
        <v>0</v>
      </c>
      <c r="G5" s="6">
        <f>SUM(D5:F5)</f>
        <v>0</v>
      </c>
      <c r="H5" s="6">
        <f>E13*B5</f>
        <v>2324.1967551732318</v>
      </c>
      <c r="I5" s="20">
        <f>(H5-C5)/C5</f>
        <v>0.16209837758661594</v>
      </c>
    </row>
    <row r="6" spans="1:9" x14ac:dyDescent="0.25">
      <c r="A6" t="s">
        <v>128</v>
      </c>
      <c r="B6" s="16">
        <f>C6/B9</f>
        <v>2.4755119265832473E-2</v>
      </c>
      <c r="C6" s="2">
        <v>2000</v>
      </c>
      <c r="D6" s="2">
        <f>($B$27*B6)*$D$1</f>
        <v>0</v>
      </c>
      <c r="E6" s="2">
        <f>($B$27*B6)*$E$1</f>
        <v>0</v>
      </c>
      <c r="F6" s="2">
        <f>($B$27*B6)*$F$1</f>
        <v>0</v>
      </c>
      <c r="G6" s="6">
        <f>SUM(D6:F6)</f>
        <v>0</v>
      </c>
      <c r="H6" s="6">
        <f>E13*B6</f>
        <v>2324.1967551732318</v>
      </c>
      <c r="I6" s="20">
        <f>(H6-C6)/C6</f>
        <v>0.16209837758661594</v>
      </c>
    </row>
    <row r="7" spans="1:9" x14ac:dyDescent="0.25">
      <c r="B7" s="10"/>
      <c r="C7" s="2"/>
      <c r="D7" s="2"/>
      <c r="E7" s="2"/>
      <c r="F7" s="2"/>
      <c r="G7" s="6"/>
      <c r="H7" s="6"/>
    </row>
    <row r="8" spans="1:9" x14ac:dyDescent="0.25">
      <c r="C8" s="1"/>
      <c r="D8" s="2"/>
      <c r="E8" s="2"/>
      <c r="F8" s="2"/>
      <c r="G8" s="2"/>
      <c r="H8" s="6"/>
    </row>
    <row r="9" spans="1:9" x14ac:dyDescent="0.25">
      <c r="A9" t="s">
        <v>36</v>
      </c>
      <c r="B9" s="2">
        <f>'Back Up'!I15</f>
        <v>80791.37000000001</v>
      </c>
      <c r="C9" s="6"/>
      <c r="D9" t="s">
        <v>33</v>
      </c>
      <c r="E9" s="2">
        <v>280000</v>
      </c>
    </row>
    <row r="10" spans="1:9" x14ac:dyDescent="0.25">
      <c r="A10" t="s">
        <v>29</v>
      </c>
      <c r="B10" s="2">
        <f>D3+D4</f>
        <v>0</v>
      </c>
      <c r="D10" t="s">
        <v>34</v>
      </c>
      <c r="E10" s="2">
        <v>170000</v>
      </c>
    </row>
    <row r="11" spans="1:9" x14ac:dyDescent="0.25">
      <c r="B11" s="2"/>
      <c r="D11" t="s">
        <v>31</v>
      </c>
      <c r="E11" s="6">
        <f>E9-E10</f>
        <v>110000</v>
      </c>
    </row>
    <row r="12" spans="1:9" x14ac:dyDescent="0.25">
      <c r="A12" t="s">
        <v>37</v>
      </c>
      <c r="B12" s="2">
        <v>0</v>
      </c>
      <c r="D12" t="s">
        <v>136</v>
      </c>
      <c r="E12" s="6">
        <f>'Back Up'!I14</f>
        <v>16112.48</v>
      </c>
    </row>
    <row r="13" spans="1:9" x14ac:dyDescent="0.25">
      <c r="D13" t="s">
        <v>35</v>
      </c>
      <c r="E13" s="6">
        <f>E11-E12</f>
        <v>93887.52</v>
      </c>
    </row>
    <row r="14" spans="1:9" x14ac:dyDescent="0.25">
      <c r="A14" s="5" t="s">
        <v>11</v>
      </c>
    </row>
    <row r="15" spans="1:9" x14ac:dyDescent="0.25">
      <c r="A15" t="s">
        <v>10</v>
      </c>
      <c r="B15" s="2">
        <f>January!C9</f>
        <v>0</v>
      </c>
    </row>
    <row r="16" spans="1:9" x14ac:dyDescent="0.25">
      <c r="A16" t="s">
        <v>12</v>
      </c>
      <c r="B16" s="2">
        <f>February!C9</f>
        <v>0</v>
      </c>
    </row>
    <row r="17" spans="1:9" x14ac:dyDescent="0.25">
      <c r="A17" t="s">
        <v>13</v>
      </c>
      <c r="B17" s="2">
        <f>March!C9</f>
        <v>0</v>
      </c>
      <c r="E17" s="2"/>
      <c r="F17" s="2"/>
      <c r="G17" s="2"/>
      <c r="H17" s="6"/>
      <c r="I17" s="6"/>
    </row>
    <row r="18" spans="1:9" x14ac:dyDescent="0.25">
      <c r="A18" t="s">
        <v>14</v>
      </c>
      <c r="B18" s="2">
        <f>April!C9</f>
        <v>0</v>
      </c>
    </row>
    <row r="19" spans="1:9" x14ac:dyDescent="0.25">
      <c r="A19" t="s">
        <v>15</v>
      </c>
      <c r="B19" s="2">
        <f>May!C9</f>
        <v>0</v>
      </c>
    </row>
    <row r="20" spans="1:9" x14ac:dyDescent="0.25">
      <c r="A20" t="s">
        <v>16</v>
      </c>
      <c r="B20" s="2">
        <f>June!C9</f>
        <v>0</v>
      </c>
    </row>
    <row r="21" spans="1:9" x14ac:dyDescent="0.25">
      <c r="A21" t="s">
        <v>17</v>
      </c>
      <c r="B21" s="2">
        <f>July!C9</f>
        <v>0</v>
      </c>
    </row>
    <row r="22" spans="1:9" x14ac:dyDescent="0.25">
      <c r="A22" t="s">
        <v>18</v>
      </c>
      <c r="B22" s="2">
        <f>August!C9</f>
        <v>0</v>
      </c>
    </row>
    <row r="23" spans="1:9" x14ac:dyDescent="0.25">
      <c r="A23" t="s">
        <v>19</v>
      </c>
      <c r="B23" s="2">
        <f>September!C9</f>
        <v>0</v>
      </c>
    </row>
    <row r="24" spans="1:9" x14ac:dyDescent="0.25">
      <c r="A24" t="s">
        <v>20</v>
      </c>
      <c r="B24" s="2">
        <f>October!C9</f>
        <v>0</v>
      </c>
    </row>
    <row r="25" spans="1:9" x14ac:dyDescent="0.25">
      <c r="A25" t="s">
        <v>21</v>
      </c>
      <c r="B25" s="2">
        <f>November!C9</f>
        <v>0</v>
      </c>
    </row>
    <row r="26" spans="1:9" x14ac:dyDescent="0.25">
      <c r="A26" t="s">
        <v>22</v>
      </c>
      <c r="B26" s="2">
        <f>December!C9</f>
        <v>0</v>
      </c>
    </row>
    <row r="27" spans="1:9" x14ac:dyDescent="0.25">
      <c r="A27" s="4" t="s">
        <v>30</v>
      </c>
      <c r="B27" s="11">
        <f>SUM(B15:B26)</f>
        <v>0</v>
      </c>
    </row>
    <row r="29" spans="1:9" x14ac:dyDescent="0.25">
      <c r="B29" s="2"/>
    </row>
    <row r="31" spans="1:9" x14ac:dyDescent="0.25">
      <c r="B31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523A6-C0DE-4DA2-AA5E-AE15471E514E}">
  <dimension ref="A1:C10"/>
  <sheetViews>
    <sheetView workbookViewId="0">
      <selection activeCell="C10" sqref="C10"/>
    </sheetView>
  </sheetViews>
  <sheetFormatPr defaultRowHeight="15" x14ac:dyDescent="0.25"/>
  <cols>
    <col min="1" max="1" width="17.7109375" bestFit="1" customWidth="1"/>
    <col min="2" max="2" width="10.140625" bestFit="1" customWidth="1"/>
    <col min="3" max="3" width="10.42578125" customWidth="1"/>
  </cols>
  <sheetData>
    <row r="1" spans="1:3" x14ac:dyDescent="0.25">
      <c r="B1" t="s">
        <v>3</v>
      </c>
      <c r="C1" t="s">
        <v>4</v>
      </c>
    </row>
    <row r="2" spans="1:3" x14ac:dyDescent="0.25">
      <c r="A2" t="s">
        <v>8</v>
      </c>
      <c r="B2" s="2">
        <v>0</v>
      </c>
      <c r="C2" s="2">
        <v>0</v>
      </c>
    </row>
    <row r="3" spans="1:3" x14ac:dyDescent="0.25">
      <c r="A3" t="s">
        <v>5</v>
      </c>
      <c r="B3" s="2">
        <v>0</v>
      </c>
      <c r="C3" s="2">
        <v>0</v>
      </c>
    </row>
    <row r="4" spans="1:3" x14ac:dyDescent="0.25">
      <c r="A4" t="s">
        <v>6</v>
      </c>
      <c r="B4" s="2">
        <v>0</v>
      </c>
      <c r="C4" s="2">
        <v>0</v>
      </c>
    </row>
    <row r="5" spans="1:3" x14ac:dyDescent="0.25">
      <c r="A5" t="s">
        <v>7</v>
      </c>
      <c r="B5" s="2">
        <v>0</v>
      </c>
      <c r="C5" s="2">
        <v>0</v>
      </c>
    </row>
    <row r="6" spans="1:3" x14ac:dyDescent="0.25">
      <c r="A6" t="s">
        <v>23</v>
      </c>
      <c r="B6" s="2">
        <v>0</v>
      </c>
      <c r="C6" s="2">
        <f>B2*0.01</f>
        <v>0</v>
      </c>
    </row>
    <row r="7" spans="1:3" x14ac:dyDescent="0.25">
      <c r="A7" t="s">
        <v>9</v>
      </c>
      <c r="B7" s="2">
        <v>0</v>
      </c>
      <c r="C7" s="2">
        <v>0</v>
      </c>
    </row>
    <row r="8" spans="1:3" x14ac:dyDescent="0.25">
      <c r="B8" s="2"/>
      <c r="C8" s="2"/>
    </row>
    <row r="9" spans="1:3" x14ac:dyDescent="0.25">
      <c r="A9" t="s">
        <v>25</v>
      </c>
      <c r="B9" s="2"/>
      <c r="C9" s="2">
        <f>(B2+B3+B4+B5+B6+B7)-(C2+C3+C4+C5+C6+C7)</f>
        <v>0</v>
      </c>
    </row>
    <row r="10" spans="1:3" x14ac:dyDescent="0.25">
      <c r="A10" t="s">
        <v>26</v>
      </c>
      <c r="C10" s="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9BACB-FDFF-492F-A82F-4D2A554F4E88}">
  <dimension ref="A1:C10"/>
  <sheetViews>
    <sheetView workbookViewId="0">
      <selection activeCell="B3" sqref="B3"/>
    </sheetView>
  </sheetViews>
  <sheetFormatPr defaultRowHeight="15" x14ac:dyDescent="0.25"/>
  <cols>
    <col min="1" max="1" width="17.7109375" bestFit="1" customWidth="1"/>
    <col min="2" max="2" width="12" customWidth="1"/>
    <col min="3" max="3" width="10.5703125" bestFit="1" customWidth="1"/>
  </cols>
  <sheetData>
    <row r="1" spans="1:3" x14ac:dyDescent="0.25">
      <c r="B1" t="s">
        <v>3</v>
      </c>
      <c r="C1" t="s">
        <v>4</v>
      </c>
    </row>
    <row r="2" spans="1:3" x14ac:dyDescent="0.25">
      <c r="A2" t="s">
        <v>8</v>
      </c>
      <c r="B2" s="2">
        <v>0</v>
      </c>
      <c r="C2" s="2">
        <v>0</v>
      </c>
    </row>
    <row r="3" spans="1:3" x14ac:dyDescent="0.25">
      <c r="A3" t="s">
        <v>5</v>
      </c>
      <c r="B3" s="2">
        <v>0</v>
      </c>
      <c r="C3" s="2">
        <v>0</v>
      </c>
    </row>
    <row r="4" spans="1:3" x14ac:dyDescent="0.25">
      <c r="A4" t="s">
        <v>6</v>
      </c>
      <c r="B4" s="2">
        <v>0</v>
      </c>
      <c r="C4" s="2">
        <v>0</v>
      </c>
    </row>
    <row r="5" spans="1:3" x14ac:dyDescent="0.25">
      <c r="A5" t="s">
        <v>7</v>
      </c>
      <c r="B5" s="2">
        <v>0</v>
      </c>
      <c r="C5" s="2">
        <v>0</v>
      </c>
    </row>
    <row r="6" spans="1:3" x14ac:dyDescent="0.25">
      <c r="A6" t="s">
        <v>23</v>
      </c>
      <c r="B6" s="2">
        <v>0</v>
      </c>
      <c r="C6" s="2">
        <f>B2*0.01</f>
        <v>0</v>
      </c>
    </row>
    <row r="7" spans="1:3" x14ac:dyDescent="0.25">
      <c r="A7" t="s">
        <v>9</v>
      </c>
      <c r="B7" s="2">
        <v>0</v>
      </c>
      <c r="C7" s="2">
        <v>0</v>
      </c>
    </row>
    <row r="8" spans="1:3" x14ac:dyDescent="0.25">
      <c r="B8" s="2"/>
      <c r="C8" s="2"/>
    </row>
    <row r="9" spans="1:3" x14ac:dyDescent="0.25">
      <c r="A9" t="s">
        <v>25</v>
      </c>
      <c r="B9" s="2"/>
      <c r="C9" s="2">
        <f>(B2+B3+B4+B5+B6+B7)-(C2+C3+C4+C5+C6+C7)</f>
        <v>0</v>
      </c>
    </row>
    <row r="10" spans="1:3" x14ac:dyDescent="0.25">
      <c r="A10" t="s">
        <v>26</v>
      </c>
      <c r="C10" s="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BCB6A-9EDA-42FB-A234-5173E53AF097}">
  <dimension ref="A1:C10"/>
  <sheetViews>
    <sheetView workbookViewId="0">
      <selection activeCell="C4" sqref="C4"/>
    </sheetView>
  </sheetViews>
  <sheetFormatPr defaultRowHeight="15" x14ac:dyDescent="0.25"/>
  <cols>
    <col min="1" max="1" width="17.7109375" bestFit="1" customWidth="1"/>
    <col min="2" max="2" width="10.85546875" customWidth="1"/>
    <col min="3" max="3" width="10.5703125" bestFit="1" customWidth="1"/>
  </cols>
  <sheetData>
    <row r="1" spans="1:3" x14ac:dyDescent="0.25">
      <c r="B1" t="s">
        <v>3</v>
      </c>
      <c r="C1" t="s">
        <v>4</v>
      </c>
    </row>
    <row r="2" spans="1:3" x14ac:dyDescent="0.25">
      <c r="A2" t="s">
        <v>8</v>
      </c>
      <c r="B2" s="2">
        <v>0</v>
      </c>
      <c r="C2" s="2">
        <v>0</v>
      </c>
    </row>
    <row r="3" spans="1:3" x14ac:dyDescent="0.25">
      <c r="A3" t="s">
        <v>5</v>
      </c>
      <c r="B3" s="2">
        <v>0</v>
      </c>
      <c r="C3" s="2">
        <v>0</v>
      </c>
    </row>
    <row r="4" spans="1:3" x14ac:dyDescent="0.25">
      <c r="A4" t="s">
        <v>6</v>
      </c>
      <c r="B4" s="2">
        <v>0</v>
      </c>
      <c r="C4" s="2">
        <v>0</v>
      </c>
    </row>
    <row r="5" spans="1:3" x14ac:dyDescent="0.25">
      <c r="A5" t="s">
        <v>7</v>
      </c>
      <c r="B5" s="2">
        <v>0</v>
      </c>
      <c r="C5" s="2">
        <v>0</v>
      </c>
    </row>
    <row r="6" spans="1:3" x14ac:dyDescent="0.25">
      <c r="A6" t="s">
        <v>23</v>
      </c>
      <c r="B6" s="2">
        <v>0</v>
      </c>
      <c r="C6" s="2">
        <f>B2*0.01</f>
        <v>0</v>
      </c>
    </row>
    <row r="7" spans="1:3" x14ac:dyDescent="0.25">
      <c r="A7" t="s">
        <v>9</v>
      </c>
      <c r="B7" s="2">
        <v>0</v>
      </c>
      <c r="C7" s="2">
        <v>0</v>
      </c>
    </row>
    <row r="8" spans="1:3" x14ac:dyDescent="0.25">
      <c r="B8" s="2"/>
      <c r="C8" s="2"/>
    </row>
    <row r="9" spans="1:3" x14ac:dyDescent="0.25">
      <c r="A9" t="s">
        <v>25</v>
      </c>
      <c r="B9" s="2"/>
      <c r="C9" s="2">
        <f>(B2+B3+B4+B5+B6+B7)-(C2+C3+C4+C5+C6+C7)</f>
        <v>0</v>
      </c>
    </row>
    <row r="10" spans="1:3" x14ac:dyDescent="0.25">
      <c r="A10" t="s">
        <v>26</v>
      </c>
      <c r="C10" s="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C4A2B-9C4D-4403-8D47-C2E62698862B}">
  <dimension ref="A1:C10"/>
  <sheetViews>
    <sheetView workbookViewId="0">
      <selection activeCell="C4" sqref="C4"/>
    </sheetView>
  </sheetViews>
  <sheetFormatPr defaultRowHeight="15" x14ac:dyDescent="0.25"/>
  <cols>
    <col min="1" max="1" width="17.7109375" bestFit="1" customWidth="1"/>
    <col min="2" max="3" width="10.5703125" bestFit="1" customWidth="1"/>
  </cols>
  <sheetData>
    <row r="1" spans="1:3" x14ac:dyDescent="0.25">
      <c r="B1" t="s">
        <v>3</v>
      </c>
      <c r="C1" t="s">
        <v>4</v>
      </c>
    </row>
    <row r="2" spans="1:3" x14ac:dyDescent="0.25">
      <c r="A2" t="s">
        <v>8</v>
      </c>
      <c r="B2" s="2">
        <v>0</v>
      </c>
      <c r="C2" s="2">
        <v>0</v>
      </c>
    </row>
    <row r="3" spans="1:3" x14ac:dyDescent="0.25">
      <c r="A3" t="s">
        <v>5</v>
      </c>
      <c r="B3" s="2">
        <v>0</v>
      </c>
      <c r="C3" s="2">
        <v>0</v>
      </c>
    </row>
    <row r="4" spans="1:3" x14ac:dyDescent="0.25">
      <c r="A4" t="s">
        <v>6</v>
      </c>
      <c r="B4" s="2">
        <v>0</v>
      </c>
      <c r="C4" s="2">
        <v>0</v>
      </c>
    </row>
    <row r="5" spans="1:3" x14ac:dyDescent="0.25">
      <c r="A5" t="s">
        <v>7</v>
      </c>
      <c r="B5" s="2">
        <v>0</v>
      </c>
      <c r="C5" s="2">
        <v>0</v>
      </c>
    </row>
    <row r="6" spans="1:3" x14ac:dyDescent="0.25">
      <c r="A6" t="s">
        <v>23</v>
      </c>
      <c r="B6" s="2">
        <v>0</v>
      </c>
      <c r="C6" s="2">
        <f>B2*0.01</f>
        <v>0</v>
      </c>
    </row>
    <row r="7" spans="1:3" x14ac:dyDescent="0.25">
      <c r="A7" t="s">
        <v>9</v>
      </c>
      <c r="B7" s="2">
        <v>0</v>
      </c>
      <c r="C7" s="2">
        <v>0</v>
      </c>
    </row>
    <row r="8" spans="1:3" x14ac:dyDescent="0.25">
      <c r="B8" s="2"/>
      <c r="C8" s="2"/>
    </row>
    <row r="9" spans="1:3" x14ac:dyDescent="0.25">
      <c r="A9" t="s">
        <v>25</v>
      </c>
      <c r="B9" s="2"/>
      <c r="C9" s="2">
        <f>(B2+B3+B4+B5+B6+B7)-(C2+C3+C4+C5+C6+C7)</f>
        <v>0</v>
      </c>
    </row>
    <row r="10" spans="1:3" x14ac:dyDescent="0.25">
      <c r="A10" t="s">
        <v>26</v>
      </c>
      <c r="C10" s="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AF4E3-784E-48C1-B39C-14A5DCFAC7E2}">
  <dimension ref="C4:J107"/>
  <sheetViews>
    <sheetView workbookViewId="0">
      <selection activeCell="I80" sqref="I80"/>
    </sheetView>
  </sheetViews>
  <sheetFormatPr defaultRowHeight="15" x14ac:dyDescent="0.25"/>
  <cols>
    <col min="3" max="3" width="10" customWidth="1"/>
    <col min="4" max="4" width="11.140625" bestFit="1" customWidth="1"/>
    <col min="5" max="5" width="32" bestFit="1" customWidth="1"/>
    <col min="6" max="6" width="11.5703125" customWidth="1"/>
    <col min="7" max="7" width="10.5703125" bestFit="1" customWidth="1"/>
    <col min="8" max="8" width="11.5703125" bestFit="1" customWidth="1"/>
    <col min="9" max="9" width="17.140625" bestFit="1" customWidth="1"/>
    <col min="10" max="10" width="12.5703125" bestFit="1" customWidth="1"/>
  </cols>
  <sheetData>
    <row r="4" spans="3:10" x14ac:dyDescent="0.25">
      <c r="E4" s="13" t="s">
        <v>39</v>
      </c>
      <c r="I4" s="2"/>
    </row>
    <row r="5" spans="3:10" x14ac:dyDescent="0.25">
      <c r="C5" s="12"/>
      <c r="D5" s="2"/>
      <c r="E5" t="s">
        <v>49</v>
      </c>
      <c r="F5" s="2">
        <v>328</v>
      </c>
      <c r="I5" s="2">
        <v>280000</v>
      </c>
      <c r="J5" s="19" t="s">
        <v>84</v>
      </c>
    </row>
    <row r="6" spans="3:10" x14ac:dyDescent="0.25">
      <c r="C6" s="12"/>
      <c r="D6" s="2"/>
      <c r="E6" t="s">
        <v>50</v>
      </c>
      <c r="F6" s="2">
        <v>76.34</v>
      </c>
      <c r="I6" s="2">
        <f>I5*0.03</f>
        <v>8400</v>
      </c>
      <c r="J6" s="19" t="s">
        <v>85</v>
      </c>
    </row>
    <row r="7" spans="3:10" x14ac:dyDescent="0.25">
      <c r="C7" s="7"/>
      <c r="D7" s="2"/>
      <c r="E7" t="s">
        <v>50</v>
      </c>
      <c r="F7" s="2">
        <v>76.34</v>
      </c>
      <c r="I7" s="2">
        <v>735</v>
      </c>
      <c r="J7" s="19" t="s">
        <v>86</v>
      </c>
    </row>
    <row r="8" spans="3:10" x14ac:dyDescent="0.25">
      <c r="C8" s="7"/>
      <c r="D8" s="2"/>
      <c r="E8" t="s">
        <v>40</v>
      </c>
      <c r="F8" s="2">
        <v>400</v>
      </c>
      <c r="I8" s="2">
        <v>170000</v>
      </c>
      <c r="J8" s="19" t="s">
        <v>87</v>
      </c>
    </row>
    <row r="9" spans="3:10" x14ac:dyDescent="0.25">
      <c r="C9" s="7"/>
      <c r="D9" s="2"/>
      <c r="E9" t="s">
        <v>41</v>
      </c>
      <c r="F9" s="2">
        <v>400</v>
      </c>
      <c r="I9" s="2">
        <v>826</v>
      </c>
      <c r="J9" s="19" t="s">
        <v>130</v>
      </c>
    </row>
    <row r="10" spans="3:10" x14ac:dyDescent="0.25">
      <c r="C10" s="7"/>
      <c r="D10" s="2"/>
      <c r="E10" t="s">
        <v>131</v>
      </c>
      <c r="F10" s="2">
        <v>102.89</v>
      </c>
      <c r="I10" s="2">
        <v>3824.98</v>
      </c>
      <c r="J10" s="19" t="s">
        <v>132</v>
      </c>
    </row>
    <row r="11" spans="3:10" x14ac:dyDescent="0.25">
      <c r="C11" s="7"/>
      <c r="D11" s="2"/>
      <c r="E11" t="s">
        <v>42</v>
      </c>
      <c r="F11" s="2">
        <v>2000</v>
      </c>
      <c r="I11" s="2">
        <v>2326.5</v>
      </c>
      <c r="J11" s="19" t="s">
        <v>133</v>
      </c>
    </row>
    <row r="12" spans="3:10" x14ac:dyDescent="0.25">
      <c r="C12" s="7"/>
      <c r="D12" s="2"/>
      <c r="E12" t="s">
        <v>46</v>
      </c>
      <c r="F12" s="2">
        <v>8</v>
      </c>
      <c r="I12" s="2">
        <f>I5-I6-I7-I8-I9-I10-I11</f>
        <v>93887.52</v>
      </c>
      <c r="J12" s="19" t="s">
        <v>137</v>
      </c>
    </row>
    <row r="13" spans="3:10" x14ac:dyDescent="0.25">
      <c r="C13" s="7"/>
      <c r="D13" s="2"/>
      <c r="E13" t="s">
        <v>44</v>
      </c>
      <c r="F13" s="2">
        <v>51646.14</v>
      </c>
      <c r="I13" s="2"/>
      <c r="J13" s="19"/>
    </row>
    <row r="14" spans="3:10" x14ac:dyDescent="0.25">
      <c r="C14" s="7"/>
      <c r="D14" s="2"/>
      <c r="E14" t="s">
        <v>47</v>
      </c>
      <c r="F14" s="2">
        <v>35</v>
      </c>
      <c r="I14" s="2">
        <f>I6+I7+I9+I10+I11</f>
        <v>16112.48</v>
      </c>
      <c r="J14" s="19" t="s">
        <v>134</v>
      </c>
    </row>
    <row r="15" spans="3:10" x14ac:dyDescent="0.25">
      <c r="C15" s="7"/>
      <c r="D15" s="2"/>
      <c r="E15" s="14" t="s">
        <v>52</v>
      </c>
      <c r="F15" s="15">
        <v>75.44</v>
      </c>
      <c r="I15" s="2">
        <f>F102</f>
        <v>80791.37000000001</v>
      </c>
      <c r="J15" s="19" t="s">
        <v>135</v>
      </c>
    </row>
    <row r="16" spans="3:10" x14ac:dyDescent="0.25">
      <c r="C16" s="7"/>
      <c r="D16" s="2"/>
      <c r="E16" t="s">
        <v>48</v>
      </c>
      <c r="F16" s="2">
        <v>28.33</v>
      </c>
      <c r="I16" s="2">
        <f>I12-I15</f>
        <v>13096.149999999994</v>
      </c>
      <c r="J16" s="2" t="s">
        <v>88</v>
      </c>
    </row>
    <row r="17" spans="3:10" x14ac:dyDescent="0.25">
      <c r="C17" s="7"/>
      <c r="D17" s="2"/>
      <c r="E17" t="s">
        <v>51</v>
      </c>
      <c r="F17" s="2">
        <v>84.51</v>
      </c>
      <c r="I17" s="2"/>
      <c r="J17" s="2"/>
    </row>
    <row r="18" spans="3:10" x14ac:dyDescent="0.25">
      <c r="C18" s="7"/>
      <c r="D18" s="2"/>
      <c r="E18" s="14" t="s">
        <v>53</v>
      </c>
      <c r="F18" s="15">
        <v>30.62</v>
      </c>
      <c r="I18" s="8"/>
      <c r="J18" s="2"/>
    </row>
    <row r="19" spans="3:10" x14ac:dyDescent="0.25">
      <c r="C19" s="7"/>
      <c r="D19" s="2"/>
      <c r="E19" t="s">
        <v>104</v>
      </c>
      <c r="F19" s="2">
        <v>111.5</v>
      </c>
      <c r="I19" s="8"/>
      <c r="J19" s="2"/>
    </row>
    <row r="20" spans="3:10" x14ac:dyDescent="0.25">
      <c r="C20" s="7"/>
      <c r="D20" s="2"/>
      <c r="E20" t="s">
        <v>56</v>
      </c>
      <c r="F20" s="2">
        <v>206</v>
      </c>
      <c r="I20" s="8"/>
      <c r="J20" s="2"/>
    </row>
    <row r="21" spans="3:10" x14ac:dyDescent="0.25">
      <c r="C21" s="7"/>
      <c r="D21" s="2"/>
      <c r="E21" t="s">
        <v>57</v>
      </c>
      <c r="F21" s="2">
        <v>51.5</v>
      </c>
      <c r="I21" s="8"/>
      <c r="J21" s="2"/>
    </row>
    <row r="22" spans="3:10" x14ac:dyDescent="0.25">
      <c r="C22" s="7"/>
      <c r="D22" s="2"/>
      <c r="E22" s="14" t="s">
        <v>58</v>
      </c>
      <c r="F22" s="15">
        <v>34.450000000000003</v>
      </c>
      <c r="I22" s="8"/>
      <c r="J22" s="2"/>
    </row>
    <row r="23" spans="3:10" x14ac:dyDescent="0.25">
      <c r="C23" s="7"/>
      <c r="D23" s="2"/>
      <c r="E23" s="14" t="s">
        <v>54</v>
      </c>
      <c r="F23" s="15">
        <f>4933.72-F24-F25-F26</f>
        <v>4432.72</v>
      </c>
      <c r="I23" s="8"/>
      <c r="J23" s="2"/>
    </row>
    <row r="24" spans="3:10" x14ac:dyDescent="0.25">
      <c r="C24" s="7"/>
      <c r="D24" s="2"/>
      <c r="E24" s="17" t="s">
        <v>119</v>
      </c>
      <c r="F24" s="18">
        <v>173</v>
      </c>
      <c r="I24" s="8"/>
      <c r="J24" s="2"/>
    </row>
    <row r="25" spans="3:10" x14ac:dyDescent="0.25">
      <c r="C25" s="7"/>
      <c r="D25" s="2"/>
      <c r="E25" s="17" t="s">
        <v>120</v>
      </c>
      <c r="F25" s="18">
        <v>167</v>
      </c>
      <c r="I25" s="8"/>
      <c r="J25" s="2"/>
    </row>
    <row r="26" spans="3:10" x14ac:dyDescent="0.25">
      <c r="C26" s="7"/>
      <c r="D26" s="2"/>
      <c r="E26" s="14" t="s">
        <v>129</v>
      </c>
      <c r="F26" s="15">
        <v>161</v>
      </c>
      <c r="I26" s="8"/>
      <c r="J26" s="2"/>
    </row>
    <row r="27" spans="3:10" x14ac:dyDescent="0.25">
      <c r="C27" s="7"/>
      <c r="D27" s="2"/>
      <c r="E27" t="s">
        <v>59</v>
      </c>
      <c r="F27" s="2">
        <v>641.98</v>
      </c>
      <c r="I27" s="8"/>
      <c r="J27" s="2"/>
    </row>
    <row r="28" spans="3:10" x14ac:dyDescent="0.25">
      <c r="C28" s="7"/>
      <c r="D28" s="2"/>
      <c r="E28" t="s">
        <v>62</v>
      </c>
      <c r="F28" s="2">
        <v>17.46</v>
      </c>
      <c r="I28" s="8"/>
      <c r="J28" s="2"/>
    </row>
    <row r="29" spans="3:10" x14ac:dyDescent="0.25">
      <c r="C29" s="7"/>
      <c r="D29" s="2"/>
      <c r="E29" s="14" t="s">
        <v>63</v>
      </c>
      <c r="F29" s="15">
        <v>24.71</v>
      </c>
      <c r="I29" s="8"/>
      <c r="J29" s="2"/>
    </row>
    <row r="30" spans="3:10" x14ac:dyDescent="0.25">
      <c r="C30" s="7"/>
      <c r="D30" s="2"/>
      <c r="E30" s="14" t="s">
        <v>65</v>
      </c>
      <c r="F30" s="15">
        <v>412</v>
      </c>
      <c r="I30" s="8"/>
      <c r="J30" s="2"/>
    </row>
    <row r="31" spans="3:10" x14ac:dyDescent="0.25">
      <c r="C31" s="7"/>
      <c r="D31" s="2"/>
      <c r="E31" s="14" t="s">
        <v>66</v>
      </c>
      <c r="F31" s="15">
        <v>200</v>
      </c>
      <c r="I31" s="8"/>
      <c r="J31" s="2"/>
    </row>
    <row r="32" spans="3:10" x14ac:dyDescent="0.25">
      <c r="C32" s="7"/>
      <c r="D32" s="2"/>
      <c r="E32" s="14" t="s">
        <v>68</v>
      </c>
      <c r="F32" s="15">
        <v>330.65</v>
      </c>
      <c r="I32" s="8" t="s">
        <v>91</v>
      </c>
      <c r="J32" s="2">
        <f>F85+F15+F18+F22+F23+F29+F30+F31+F32+F33+F34+F35+F36+F37+F38+F39+F40+F41+F42+F43+F44+F45+F46+F47+F48+F49+F50+F51+F53+F56+F57+F99+F59+F63+F69+F70+F71+F72+F73+F74+F75+F76+F77+F78+F84+F81+F82+F83+F92+F95+F90+F91+F86+F87+F88+F89+F26</f>
        <v>20846.25</v>
      </c>
    </row>
    <row r="33" spans="3:10" x14ac:dyDescent="0.25">
      <c r="C33" s="7"/>
      <c r="D33" s="2"/>
      <c r="E33" s="14" t="s">
        <v>67</v>
      </c>
      <c r="F33" s="15">
        <v>136.21</v>
      </c>
      <c r="I33" t="s">
        <v>92</v>
      </c>
      <c r="J33" s="6">
        <v>30000</v>
      </c>
    </row>
    <row r="34" spans="3:10" x14ac:dyDescent="0.25">
      <c r="C34" s="7"/>
      <c r="D34" s="2"/>
      <c r="E34" s="14" t="s">
        <v>67</v>
      </c>
      <c r="F34" s="15">
        <v>18.46</v>
      </c>
      <c r="I34" s="8"/>
    </row>
    <row r="35" spans="3:10" x14ac:dyDescent="0.25">
      <c r="C35" s="7"/>
      <c r="D35" s="2"/>
      <c r="E35" s="14" t="s">
        <v>67</v>
      </c>
      <c r="F35" s="15">
        <v>36.380000000000003</v>
      </c>
      <c r="I35" s="8"/>
    </row>
    <row r="36" spans="3:10" x14ac:dyDescent="0.25">
      <c r="C36" s="7"/>
      <c r="D36" s="2"/>
      <c r="E36" s="14" t="s">
        <v>69</v>
      </c>
      <c r="F36" s="15">
        <v>29.95</v>
      </c>
    </row>
    <row r="37" spans="3:10" x14ac:dyDescent="0.25">
      <c r="C37" s="7"/>
      <c r="D37" s="2"/>
      <c r="E37" s="14" t="s">
        <v>70</v>
      </c>
      <c r="F37" s="15">
        <v>26.99</v>
      </c>
      <c r="I37" s="2"/>
    </row>
    <row r="38" spans="3:10" x14ac:dyDescent="0.25">
      <c r="C38" s="7"/>
      <c r="D38" s="2"/>
      <c r="E38" s="14" t="s">
        <v>71</v>
      </c>
      <c r="F38" s="15">
        <v>167.99</v>
      </c>
      <c r="I38" s="2"/>
      <c r="J38" s="7"/>
    </row>
    <row r="39" spans="3:10" x14ac:dyDescent="0.25">
      <c r="C39" s="7"/>
      <c r="D39" s="2"/>
      <c r="E39" s="14" t="s">
        <v>72</v>
      </c>
      <c r="F39" s="15">
        <v>247.58</v>
      </c>
      <c r="I39" s="8"/>
    </row>
    <row r="40" spans="3:10" x14ac:dyDescent="0.25">
      <c r="C40" s="7"/>
      <c r="D40" s="2"/>
      <c r="E40" s="14" t="s">
        <v>73</v>
      </c>
      <c r="F40" s="15">
        <v>30.72</v>
      </c>
      <c r="I40" s="8"/>
    </row>
    <row r="41" spans="3:10" x14ac:dyDescent="0.25">
      <c r="C41" s="7"/>
      <c r="D41" s="2"/>
      <c r="E41" s="14" t="s">
        <v>74</v>
      </c>
      <c r="F41" s="15">
        <v>91.36</v>
      </c>
      <c r="I41" s="8"/>
    </row>
    <row r="42" spans="3:10" x14ac:dyDescent="0.25">
      <c r="C42" s="7"/>
      <c r="D42" s="2"/>
      <c r="E42" s="14" t="s">
        <v>73</v>
      </c>
      <c r="F42" s="15">
        <v>32.119999999999997</v>
      </c>
      <c r="I42" s="8"/>
    </row>
    <row r="43" spans="3:10" x14ac:dyDescent="0.25">
      <c r="C43" s="7"/>
      <c r="D43" s="2"/>
      <c r="E43" s="14" t="s">
        <v>75</v>
      </c>
      <c r="F43" s="15">
        <v>125</v>
      </c>
      <c r="I43" s="8"/>
    </row>
    <row r="44" spans="3:10" x14ac:dyDescent="0.25">
      <c r="C44" s="7"/>
      <c r="D44" s="2"/>
      <c r="E44" s="14" t="s">
        <v>77</v>
      </c>
      <c r="F44" s="15">
        <v>30.61</v>
      </c>
      <c r="I44" s="8"/>
    </row>
    <row r="45" spans="3:10" x14ac:dyDescent="0.25">
      <c r="C45" s="7"/>
      <c r="D45" s="2"/>
      <c r="E45" s="14" t="s">
        <v>72</v>
      </c>
      <c r="F45" s="15">
        <v>66.709999999999994</v>
      </c>
      <c r="I45" s="8"/>
    </row>
    <row r="46" spans="3:10" x14ac:dyDescent="0.25">
      <c r="C46" s="7"/>
      <c r="D46" s="2"/>
      <c r="E46" s="14" t="s">
        <v>76</v>
      </c>
      <c r="F46" s="15">
        <v>25.19</v>
      </c>
      <c r="I46" s="8"/>
    </row>
    <row r="47" spans="3:10" x14ac:dyDescent="0.25">
      <c r="C47" s="7"/>
      <c r="D47" s="2"/>
      <c r="E47" s="14" t="s">
        <v>79</v>
      </c>
      <c r="F47" s="15">
        <v>16.52</v>
      </c>
      <c r="I47" s="8"/>
    </row>
    <row r="48" spans="3:10" x14ac:dyDescent="0.25">
      <c r="C48" s="7"/>
      <c r="D48" s="2"/>
      <c r="E48" s="14" t="s">
        <v>78</v>
      </c>
      <c r="F48" s="15">
        <v>12.95</v>
      </c>
      <c r="I48" s="8"/>
    </row>
    <row r="49" spans="3:9" x14ac:dyDescent="0.25">
      <c r="C49" s="7"/>
      <c r="D49" s="2"/>
      <c r="E49" s="14" t="s">
        <v>82</v>
      </c>
      <c r="F49" s="15">
        <v>5.62</v>
      </c>
      <c r="I49" s="8"/>
    </row>
    <row r="50" spans="3:9" x14ac:dyDescent="0.25">
      <c r="C50" s="7"/>
      <c r="D50" s="2"/>
      <c r="E50" s="14" t="s">
        <v>81</v>
      </c>
      <c r="F50" s="15">
        <v>69.989999999999995</v>
      </c>
      <c r="I50" s="8"/>
    </row>
    <row r="51" spans="3:9" x14ac:dyDescent="0.25">
      <c r="C51" s="7"/>
      <c r="D51" s="2"/>
      <c r="E51" s="14" t="s">
        <v>83</v>
      </c>
      <c r="F51" s="15">
        <v>97.79</v>
      </c>
      <c r="I51" s="8"/>
    </row>
    <row r="52" spans="3:9" x14ac:dyDescent="0.25">
      <c r="C52" s="7"/>
      <c r="D52" s="2"/>
      <c r="E52" t="s">
        <v>64</v>
      </c>
      <c r="F52" s="2">
        <v>100</v>
      </c>
      <c r="I52" s="8"/>
    </row>
    <row r="53" spans="3:9" x14ac:dyDescent="0.25">
      <c r="C53" s="7"/>
      <c r="D53" s="2"/>
      <c r="E53" s="14" t="s">
        <v>93</v>
      </c>
      <c r="F53" s="15">
        <v>2905.63</v>
      </c>
      <c r="I53" s="8"/>
    </row>
    <row r="54" spans="3:9" x14ac:dyDescent="0.25">
      <c r="C54" s="7"/>
      <c r="D54" s="2"/>
      <c r="E54" t="s">
        <v>60</v>
      </c>
      <c r="F54" s="2">
        <v>-190</v>
      </c>
      <c r="I54" s="8"/>
    </row>
    <row r="55" spans="3:9" x14ac:dyDescent="0.25">
      <c r="C55" s="7"/>
      <c r="D55" s="2"/>
      <c r="E55" t="s">
        <v>61</v>
      </c>
      <c r="F55" s="2">
        <v>-350</v>
      </c>
      <c r="I55" s="8"/>
    </row>
    <row r="56" spans="3:9" x14ac:dyDescent="0.25">
      <c r="C56" s="7"/>
      <c r="D56" s="2"/>
      <c r="E56" s="14" t="s">
        <v>55</v>
      </c>
      <c r="F56" s="15">
        <v>4305.9399999999996</v>
      </c>
      <c r="I56" s="8"/>
    </row>
    <row r="57" spans="3:9" x14ac:dyDescent="0.25">
      <c r="C57" s="7"/>
      <c r="D57" s="2"/>
      <c r="E57" s="14" t="s">
        <v>66</v>
      </c>
      <c r="F57" s="15">
        <v>150</v>
      </c>
      <c r="I57" s="8"/>
    </row>
    <row r="58" spans="3:9" x14ac:dyDescent="0.25">
      <c r="C58" s="7"/>
      <c r="D58" s="2"/>
      <c r="E58" s="17" t="s">
        <v>117</v>
      </c>
      <c r="F58" s="18">
        <v>1700</v>
      </c>
      <c r="I58" s="8"/>
    </row>
    <row r="59" spans="3:9" x14ac:dyDescent="0.25">
      <c r="C59" s="7"/>
      <c r="D59" s="2"/>
      <c r="E59" s="14" t="s">
        <v>94</v>
      </c>
      <c r="F59" s="15">
        <v>110.16</v>
      </c>
      <c r="I59" s="8"/>
    </row>
    <row r="60" spans="3:9" x14ac:dyDescent="0.25">
      <c r="C60" s="7"/>
      <c r="D60" s="2"/>
      <c r="E60" s="17" t="s">
        <v>96</v>
      </c>
      <c r="F60" s="18">
        <v>40.43</v>
      </c>
      <c r="I60" s="8"/>
    </row>
    <row r="61" spans="3:9" x14ac:dyDescent="0.25">
      <c r="C61" s="7"/>
      <c r="D61" s="2"/>
      <c r="E61" s="17" t="s">
        <v>97</v>
      </c>
      <c r="F61" s="18">
        <v>233.1</v>
      </c>
      <c r="I61" s="8"/>
    </row>
    <row r="62" spans="3:9" x14ac:dyDescent="0.25">
      <c r="C62" s="7"/>
      <c r="D62" s="2"/>
      <c r="E62" s="17" t="s">
        <v>98</v>
      </c>
      <c r="F62" s="18">
        <v>160.91</v>
      </c>
      <c r="I62" s="8"/>
    </row>
    <row r="63" spans="3:9" x14ac:dyDescent="0.25">
      <c r="C63" s="7"/>
      <c r="D63" s="2"/>
      <c r="E63" s="14" t="s">
        <v>99</v>
      </c>
      <c r="F63" s="15">
        <v>126.02</v>
      </c>
      <c r="I63" s="8"/>
    </row>
    <row r="64" spans="3:9" x14ac:dyDescent="0.25">
      <c r="C64" s="7"/>
      <c r="D64" s="2"/>
      <c r="E64" s="17" t="s">
        <v>100</v>
      </c>
      <c r="F64" s="18">
        <v>37.619999999999997</v>
      </c>
      <c r="I64" s="8"/>
    </row>
    <row r="65" spans="3:9" x14ac:dyDescent="0.25">
      <c r="C65" s="7"/>
      <c r="D65" s="2"/>
      <c r="E65" s="17" t="s">
        <v>101</v>
      </c>
      <c r="F65" s="18">
        <v>191.31</v>
      </c>
      <c r="I65" s="8"/>
    </row>
    <row r="66" spans="3:9" x14ac:dyDescent="0.25">
      <c r="C66" s="7"/>
      <c r="D66" s="2"/>
      <c r="E66" s="17" t="s">
        <v>102</v>
      </c>
      <c r="F66" s="18">
        <v>38.18</v>
      </c>
      <c r="I66" s="8"/>
    </row>
    <row r="67" spans="3:9" x14ac:dyDescent="0.25">
      <c r="C67" s="7"/>
      <c r="D67" s="2"/>
      <c r="E67" s="17" t="s">
        <v>103</v>
      </c>
      <c r="F67" s="18">
        <v>119.84</v>
      </c>
      <c r="I67" s="8"/>
    </row>
    <row r="68" spans="3:9" x14ac:dyDescent="0.25">
      <c r="C68" s="7"/>
      <c r="D68" s="2"/>
      <c r="E68" s="17" t="s">
        <v>90</v>
      </c>
      <c r="F68" s="18">
        <v>5.74</v>
      </c>
      <c r="I68" s="8"/>
    </row>
    <row r="69" spans="3:9" x14ac:dyDescent="0.25">
      <c r="C69" s="7"/>
      <c r="D69" s="2"/>
      <c r="E69" s="14" t="s">
        <v>95</v>
      </c>
      <c r="F69" s="15">
        <v>182.75</v>
      </c>
      <c r="I69" s="8"/>
    </row>
    <row r="70" spans="3:9" x14ac:dyDescent="0.25">
      <c r="C70" s="7"/>
      <c r="D70" s="2"/>
      <c r="E70" s="14" t="s">
        <v>105</v>
      </c>
      <c r="F70" s="15">
        <v>26.45</v>
      </c>
      <c r="I70" s="8"/>
    </row>
    <row r="71" spans="3:9" x14ac:dyDescent="0.25">
      <c r="C71" s="7"/>
      <c r="D71" s="2"/>
      <c r="E71" s="14" t="s">
        <v>106</v>
      </c>
      <c r="F71" s="15">
        <v>83.05</v>
      </c>
      <c r="I71" s="8"/>
    </row>
    <row r="72" spans="3:9" x14ac:dyDescent="0.25">
      <c r="C72" s="7"/>
      <c r="D72" s="2"/>
      <c r="E72" s="14" t="s">
        <v>107</v>
      </c>
      <c r="F72" s="15">
        <v>23.47</v>
      </c>
      <c r="I72" s="8"/>
    </row>
    <row r="73" spans="3:9" x14ac:dyDescent="0.25">
      <c r="C73" s="7"/>
      <c r="D73" s="2"/>
      <c r="E73" s="14" t="s">
        <v>108</v>
      </c>
      <c r="F73" s="15">
        <v>88.26</v>
      </c>
      <c r="I73" s="8"/>
    </row>
    <row r="74" spans="3:9" x14ac:dyDescent="0.25">
      <c r="C74" s="7"/>
      <c r="D74" s="2"/>
      <c r="E74" s="14" t="s">
        <v>109</v>
      </c>
      <c r="F74" s="15">
        <v>86.39</v>
      </c>
      <c r="I74" s="8"/>
    </row>
    <row r="75" spans="3:9" x14ac:dyDescent="0.25">
      <c r="C75" s="7"/>
      <c r="D75" s="2"/>
      <c r="E75" s="14" t="s">
        <v>106</v>
      </c>
      <c r="F75" s="15">
        <v>23.9</v>
      </c>
      <c r="I75" s="8"/>
    </row>
    <row r="76" spans="3:9" x14ac:dyDescent="0.25">
      <c r="C76" s="7"/>
      <c r="D76" s="2"/>
      <c r="E76" s="14" t="s">
        <v>110</v>
      </c>
      <c r="F76" s="15">
        <v>72.97</v>
      </c>
      <c r="I76" s="8"/>
    </row>
    <row r="77" spans="3:9" x14ac:dyDescent="0.25">
      <c r="C77" s="7"/>
      <c r="D77" s="2"/>
      <c r="E77" s="14" t="s">
        <v>111</v>
      </c>
      <c r="F77" s="15">
        <v>15.72</v>
      </c>
      <c r="I77" s="8"/>
    </row>
    <row r="78" spans="3:9" x14ac:dyDescent="0.25">
      <c r="C78" s="7"/>
      <c r="D78" s="2"/>
      <c r="E78" s="14" t="s">
        <v>111</v>
      </c>
      <c r="F78" s="15">
        <v>8.3000000000000007</v>
      </c>
      <c r="I78" s="8"/>
    </row>
    <row r="79" spans="3:9" x14ac:dyDescent="0.25">
      <c r="C79" s="7"/>
      <c r="D79" s="2"/>
      <c r="E79" s="17" t="s">
        <v>112</v>
      </c>
      <c r="F79" s="18">
        <v>150</v>
      </c>
      <c r="I79" s="8"/>
    </row>
    <row r="80" spans="3:9" x14ac:dyDescent="0.25">
      <c r="C80" s="7"/>
      <c r="D80" s="2"/>
      <c r="E80" s="17" t="s">
        <v>113</v>
      </c>
      <c r="F80" s="18">
        <v>37.369999999999997</v>
      </c>
      <c r="I80" s="8"/>
    </row>
    <row r="81" spans="3:9" x14ac:dyDescent="0.25">
      <c r="C81" s="7"/>
      <c r="D81" s="2"/>
      <c r="E81" s="14" t="s">
        <v>114</v>
      </c>
      <c r="F81" s="15">
        <v>71.81</v>
      </c>
      <c r="I81" s="8"/>
    </row>
    <row r="82" spans="3:9" x14ac:dyDescent="0.25">
      <c r="C82" s="7"/>
      <c r="D82" s="2"/>
      <c r="E82" s="14" t="s">
        <v>115</v>
      </c>
      <c r="F82" s="15">
        <v>104.61</v>
      </c>
      <c r="I82" s="8"/>
    </row>
    <row r="83" spans="3:9" x14ac:dyDescent="0.25">
      <c r="C83" s="7"/>
      <c r="D83" s="2"/>
      <c r="E83" s="14" t="s">
        <v>116</v>
      </c>
      <c r="F83" s="15">
        <v>67.44</v>
      </c>
      <c r="I83" s="8"/>
    </row>
    <row r="84" spans="3:9" x14ac:dyDescent="0.25">
      <c r="C84" s="7"/>
      <c r="D84" s="2"/>
      <c r="E84" s="14" t="s">
        <v>122</v>
      </c>
      <c r="F84" s="15">
        <v>75</v>
      </c>
      <c r="I84" s="8"/>
    </row>
    <row r="85" spans="3:9" x14ac:dyDescent="0.25">
      <c r="C85" s="7"/>
      <c r="D85" s="2"/>
      <c r="E85" s="14" t="s">
        <v>123</v>
      </c>
      <c r="F85" s="15">
        <v>927</v>
      </c>
      <c r="I85" s="8"/>
    </row>
    <row r="86" spans="3:9" x14ac:dyDescent="0.25">
      <c r="C86" s="7"/>
      <c r="D86" s="2"/>
      <c r="E86" s="14" t="s">
        <v>90</v>
      </c>
      <c r="F86" s="15">
        <v>6.97</v>
      </c>
      <c r="I86" s="8"/>
    </row>
    <row r="87" spans="3:9" x14ac:dyDescent="0.25">
      <c r="C87" s="7"/>
      <c r="D87" s="2"/>
      <c r="E87" s="14" t="s">
        <v>90</v>
      </c>
      <c r="F87" s="15">
        <v>2.62</v>
      </c>
      <c r="I87" s="8"/>
    </row>
    <row r="88" spans="3:9" x14ac:dyDescent="0.25">
      <c r="C88" s="7"/>
      <c r="D88" s="2"/>
      <c r="E88" s="14" t="s">
        <v>90</v>
      </c>
      <c r="F88" s="15">
        <v>5.89</v>
      </c>
      <c r="I88" s="8"/>
    </row>
    <row r="89" spans="3:9" x14ac:dyDescent="0.25">
      <c r="C89" s="7"/>
      <c r="D89" s="2"/>
      <c r="E89" s="14" t="s">
        <v>90</v>
      </c>
      <c r="F89" s="15">
        <v>26.16</v>
      </c>
      <c r="I89" s="8"/>
    </row>
    <row r="90" spans="3:9" x14ac:dyDescent="0.25">
      <c r="C90" s="7"/>
      <c r="D90" s="2"/>
      <c r="E90" s="14" t="s">
        <v>127</v>
      </c>
      <c r="F90" s="15">
        <v>66.28</v>
      </c>
      <c r="I90" s="8"/>
    </row>
    <row r="91" spans="3:9" x14ac:dyDescent="0.25">
      <c r="C91" s="7"/>
      <c r="D91" s="2"/>
      <c r="E91" s="14" t="s">
        <v>126</v>
      </c>
      <c r="F91" s="15">
        <v>19.3</v>
      </c>
      <c r="I91" s="8"/>
    </row>
    <row r="92" spans="3:9" x14ac:dyDescent="0.25">
      <c r="C92" s="7"/>
      <c r="D92" s="2"/>
      <c r="E92" s="14" t="s">
        <v>125</v>
      </c>
      <c r="F92" s="15">
        <v>19.3</v>
      </c>
      <c r="I92" s="8"/>
    </row>
    <row r="93" spans="3:9" x14ac:dyDescent="0.25">
      <c r="C93" s="7"/>
      <c r="D93" s="2"/>
      <c r="E93" s="17" t="s">
        <v>141</v>
      </c>
      <c r="F93" s="18">
        <v>129.41</v>
      </c>
      <c r="I93" s="8"/>
    </row>
    <row r="94" spans="3:9" x14ac:dyDescent="0.25">
      <c r="C94" s="7"/>
      <c r="D94" s="2"/>
      <c r="E94" s="17" t="s">
        <v>141</v>
      </c>
      <c r="F94" s="18">
        <v>21.5</v>
      </c>
      <c r="I94" s="8"/>
    </row>
    <row r="95" spans="3:9" x14ac:dyDescent="0.25">
      <c r="C95" s="7"/>
      <c r="D95" s="2"/>
      <c r="E95" s="14" t="s">
        <v>124</v>
      </c>
      <c r="F95" s="15">
        <v>830</v>
      </c>
      <c r="I95" s="8"/>
    </row>
    <row r="96" spans="3:9" x14ac:dyDescent="0.25">
      <c r="C96" s="7"/>
      <c r="D96" s="2"/>
      <c r="E96" s="17" t="s">
        <v>121</v>
      </c>
      <c r="F96" s="18">
        <v>120.22</v>
      </c>
      <c r="I96" s="8"/>
    </row>
    <row r="97" spans="3:9" x14ac:dyDescent="0.25">
      <c r="C97" s="7"/>
      <c r="D97" s="2"/>
      <c r="E97" s="17" t="s">
        <v>118</v>
      </c>
      <c r="F97" s="18">
        <v>1700</v>
      </c>
      <c r="I97" s="8"/>
    </row>
    <row r="98" spans="3:9" x14ac:dyDescent="0.25">
      <c r="C98" s="7"/>
      <c r="D98" s="2"/>
      <c r="E98" s="17" t="s">
        <v>140</v>
      </c>
      <c r="F98" s="18">
        <v>245</v>
      </c>
      <c r="I98" s="8"/>
    </row>
    <row r="99" spans="3:9" x14ac:dyDescent="0.25">
      <c r="C99" s="7"/>
      <c r="D99" s="2"/>
      <c r="E99" s="14" t="s">
        <v>80</v>
      </c>
      <c r="F99" s="15">
        <v>3445.13</v>
      </c>
      <c r="I99" s="8"/>
    </row>
    <row r="100" spans="3:9" x14ac:dyDescent="0.25">
      <c r="C100" s="7"/>
      <c r="D100" s="2"/>
      <c r="E100" s="17" t="s">
        <v>138</v>
      </c>
      <c r="F100" s="18">
        <v>-1067</v>
      </c>
      <c r="I100" s="8"/>
    </row>
    <row r="101" spans="3:9" x14ac:dyDescent="0.25">
      <c r="C101" s="7"/>
      <c r="D101" s="2"/>
      <c r="E101" s="17" t="s">
        <v>142</v>
      </c>
      <c r="F101" s="18">
        <v>-32.5</v>
      </c>
      <c r="I101" s="8"/>
    </row>
    <row r="102" spans="3:9" x14ac:dyDescent="0.25">
      <c r="D102" s="2"/>
      <c r="E102" t="s">
        <v>43</v>
      </c>
      <c r="F102" s="6">
        <f>SUM(F5:F101)</f>
        <v>80791.37000000001</v>
      </c>
      <c r="I102" s="8"/>
    </row>
    <row r="103" spans="3:9" x14ac:dyDescent="0.25">
      <c r="C103" s="7"/>
      <c r="D103" s="2"/>
      <c r="I103" s="8"/>
    </row>
    <row r="104" spans="3:9" x14ac:dyDescent="0.25">
      <c r="D104" s="2"/>
      <c r="I104" s="8"/>
    </row>
    <row r="105" spans="3:9" x14ac:dyDescent="0.25">
      <c r="D105" s="6"/>
      <c r="I105" s="8"/>
    </row>
    <row r="106" spans="3:9" x14ac:dyDescent="0.25">
      <c r="E106" s="2"/>
      <c r="I106" s="8"/>
    </row>
    <row r="107" spans="3:9" x14ac:dyDescent="0.25">
      <c r="E107" s="9"/>
      <c r="I107" s="8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C0D8A-0D35-414C-AF9A-86D88CFAA529}">
  <dimension ref="A1:C10"/>
  <sheetViews>
    <sheetView workbookViewId="0">
      <selection activeCell="A39" sqref="A39"/>
    </sheetView>
  </sheetViews>
  <sheetFormatPr defaultRowHeight="15" x14ac:dyDescent="0.25"/>
  <cols>
    <col min="1" max="1" width="18.42578125" bestFit="1" customWidth="1"/>
    <col min="2" max="3" width="10.140625" bestFit="1" customWidth="1"/>
  </cols>
  <sheetData>
    <row r="1" spans="1:3" x14ac:dyDescent="0.25">
      <c r="B1" t="s">
        <v>3</v>
      </c>
      <c r="C1" t="s">
        <v>4</v>
      </c>
    </row>
    <row r="2" spans="1:3" x14ac:dyDescent="0.25">
      <c r="A2" t="s">
        <v>8</v>
      </c>
      <c r="B2" s="2">
        <v>0</v>
      </c>
      <c r="C2" s="2">
        <v>0</v>
      </c>
    </row>
    <row r="3" spans="1:3" x14ac:dyDescent="0.25">
      <c r="A3" t="s">
        <v>5</v>
      </c>
      <c r="B3" s="2">
        <v>0</v>
      </c>
      <c r="C3" s="2">
        <v>0</v>
      </c>
    </row>
    <row r="4" spans="1:3" x14ac:dyDescent="0.25">
      <c r="A4" t="s">
        <v>6</v>
      </c>
      <c r="B4" s="2">
        <v>0</v>
      </c>
      <c r="C4" s="2">
        <v>0</v>
      </c>
    </row>
    <row r="5" spans="1:3" x14ac:dyDescent="0.25">
      <c r="A5" t="s">
        <v>7</v>
      </c>
      <c r="B5" s="2">
        <v>0</v>
      </c>
      <c r="C5" s="2">
        <v>0</v>
      </c>
    </row>
    <row r="6" spans="1:3" x14ac:dyDescent="0.25">
      <c r="A6" t="s">
        <v>23</v>
      </c>
      <c r="B6" s="2">
        <v>0</v>
      </c>
      <c r="C6" s="2">
        <f>B2*0.01</f>
        <v>0</v>
      </c>
    </row>
    <row r="7" spans="1:3" x14ac:dyDescent="0.25">
      <c r="A7" t="s">
        <v>9</v>
      </c>
      <c r="B7" s="2">
        <v>0</v>
      </c>
      <c r="C7" s="2">
        <v>0</v>
      </c>
    </row>
    <row r="8" spans="1:3" x14ac:dyDescent="0.25">
      <c r="B8" s="2"/>
      <c r="C8" s="2"/>
    </row>
    <row r="9" spans="1:3" x14ac:dyDescent="0.25">
      <c r="A9" t="s">
        <v>25</v>
      </c>
      <c r="B9" s="2"/>
      <c r="C9" s="2">
        <f>(B2+B3+B4+B5+B6+B7)-(C2+C3+C4+C5+C6+C7)</f>
        <v>0</v>
      </c>
    </row>
    <row r="10" spans="1:3" x14ac:dyDescent="0.25">
      <c r="C1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C30BF-BA8F-48AE-8E4F-1AFA423EDE90}">
  <dimension ref="A1:C10"/>
  <sheetViews>
    <sheetView workbookViewId="0">
      <selection activeCell="A10" sqref="A10:C11"/>
    </sheetView>
  </sheetViews>
  <sheetFormatPr defaultRowHeight="15" x14ac:dyDescent="0.25"/>
  <cols>
    <col min="1" max="1" width="17.7109375" bestFit="1" customWidth="1"/>
  </cols>
  <sheetData>
    <row r="1" spans="1:3" x14ac:dyDescent="0.25">
      <c r="B1" t="s">
        <v>3</v>
      </c>
      <c r="C1" t="s">
        <v>4</v>
      </c>
    </row>
    <row r="2" spans="1:3" x14ac:dyDescent="0.25">
      <c r="A2" t="s">
        <v>8</v>
      </c>
      <c r="B2" s="2">
        <v>0</v>
      </c>
      <c r="C2" s="2">
        <v>0</v>
      </c>
    </row>
    <row r="3" spans="1:3" x14ac:dyDescent="0.25">
      <c r="A3" t="s">
        <v>5</v>
      </c>
      <c r="B3" s="2">
        <v>0</v>
      </c>
      <c r="C3" s="2">
        <v>0</v>
      </c>
    </row>
    <row r="4" spans="1:3" x14ac:dyDescent="0.25">
      <c r="A4" t="s">
        <v>6</v>
      </c>
      <c r="B4" s="2">
        <v>0</v>
      </c>
      <c r="C4" s="2">
        <v>0</v>
      </c>
    </row>
    <row r="5" spans="1:3" x14ac:dyDescent="0.25">
      <c r="A5" t="s">
        <v>7</v>
      </c>
      <c r="B5" s="2">
        <v>0</v>
      </c>
      <c r="C5" s="2">
        <v>0</v>
      </c>
    </row>
    <row r="6" spans="1:3" x14ac:dyDescent="0.25">
      <c r="A6" t="s">
        <v>23</v>
      </c>
      <c r="B6" s="2">
        <v>0</v>
      </c>
      <c r="C6" s="2">
        <f>B2*0.01</f>
        <v>0</v>
      </c>
    </row>
    <row r="7" spans="1:3" x14ac:dyDescent="0.25">
      <c r="A7" t="s">
        <v>9</v>
      </c>
      <c r="B7" s="2">
        <v>0</v>
      </c>
      <c r="C7" s="2">
        <v>0</v>
      </c>
    </row>
    <row r="8" spans="1:3" x14ac:dyDescent="0.25">
      <c r="B8" s="2"/>
      <c r="C8" s="2"/>
    </row>
    <row r="9" spans="1:3" x14ac:dyDescent="0.25">
      <c r="A9" t="s">
        <v>25</v>
      </c>
      <c r="B9" s="2"/>
      <c r="C9" s="2">
        <f>(B2+B3+B4+B5+B6+B7)-(C2+C3+C4+C5+C6+C7)</f>
        <v>0</v>
      </c>
    </row>
    <row r="10" spans="1:3" x14ac:dyDescent="0.25">
      <c r="C1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D698E-C200-4646-A07E-EA88B4A203CD}">
  <dimension ref="A1:D10"/>
  <sheetViews>
    <sheetView workbookViewId="0">
      <selection activeCell="A10" sqref="A10:C10"/>
    </sheetView>
  </sheetViews>
  <sheetFormatPr defaultRowHeight="15" x14ac:dyDescent="0.25"/>
  <cols>
    <col min="1" max="1" width="17.7109375" bestFit="1" customWidth="1"/>
    <col min="2" max="2" width="10.5703125" bestFit="1" customWidth="1"/>
    <col min="3" max="3" width="10.140625" bestFit="1" customWidth="1"/>
  </cols>
  <sheetData>
    <row r="1" spans="1:4" x14ac:dyDescent="0.25">
      <c r="B1" t="s">
        <v>3</v>
      </c>
      <c r="C1" t="s">
        <v>4</v>
      </c>
    </row>
    <row r="2" spans="1:4" x14ac:dyDescent="0.25">
      <c r="A2" t="s">
        <v>8</v>
      </c>
      <c r="B2" s="2">
        <v>0</v>
      </c>
      <c r="C2" s="2">
        <v>0</v>
      </c>
    </row>
    <row r="3" spans="1:4" x14ac:dyDescent="0.25">
      <c r="A3" t="s">
        <v>5</v>
      </c>
      <c r="B3" s="2">
        <v>0</v>
      </c>
      <c r="C3" s="2">
        <v>0</v>
      </c>
    </row>
    <row r="4" spans="1:4" x14ac:dyDescent="0.25">
      <c r="A4" t="s">
        <v>6</v>
      </c>
      <c r="B4" s="2">
        <v>0</v>
      </c>
      <c r="C4" s="2">
        <v>0</v>
      </c>
    </row>
    <row r="5" spans="1:4" x14ac:dyDescent="0.25">
      <c r="A5" t="s">
        <v>7</v>
      </c>
      <c r="B5" s="2">
        <v>0</v>
      </c>
      <c r="C5" s="2">
        <v>0</v>
      </c>
    </row>
    <row r="6" spans="1:4" x14ac:dyDescent="0.25">
      <c r="A6" t="s">
        <v>23</v>
      </c>
      <c r="B6" s="2">
        <v>0</v>
      </c>
      <c r="C6" s="2">
        <f>B2*0.01</f>
        <v>0</v>
      </c>
    </row>
    <row r="7" spans="1:4" x14ac:dyDescent="0.25">
      <c r="A7" t="s">
        <v>9</v>
      </c>
      <c r="B7" s="2">
        <v>0</v>
      </c>
      <c r="C7" s="2">
        <v>0</v>
      </c>
      <c r="D7" t="s">
        <v>28</v>
      </c>
    </row>
    <row r="8" spans="1:4" x14ac:dyDescent="0.25">
      <c r="B8" s="2"/>
      <c r="C8" s="2"/>
    </row>
    <row r="9" spans="1:4" x14ac:dyDescent="0.25">
      <c r="A9" t="s">
        <v>25</v>
      </c>
      <c r="B9" s="2"/>
      <c r="C9" s="2">
        <f>(B2+B3+B4+B5+B6+B7)-(C2+C3+C4+C5+C6+C7)</f>
        <v>0</v>
      </c>
    </row>
    <row r="10" spans="1:4" x14ac:dyDescent="0.25">
      <c r="C1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93E3-46C0-4CE3-AA4E-0F390FEE35AF}">
  <dimension ref="A1:D10"/>
  <sheetViews>
    <sheetView workbookViewId="0">
      <selection activeCell="A10" sqref="A10:C10"/>
    </sheetView>
  </sheetViews>
  <sheetFormatPr defaultRowHeight="15" x14ac:dyDescent="0.25"/>
  <cols>
    <col min="1" max="1" width="17.7109375" bestFit="1" customWidth="1"/>
    <col min="2" max="2" width="10.140625" bestFit="1" customWidth="1"/>
    <col min="3" max="3" width="9.7109375" bestFit="1" customWidth="1"/>
  </cols>
  <sheetData>
    <row r="1" spans="1:4" x14ac:dyDescent="0.25">
      <c r="B1" t="s">
        <v>3</v>
      </c>
      <c r="C1" t="s">
        <v>4</v>
      </c>
    </row>
    <row r="2" spans="1:4" x14ac:dyDescent="0.25">
      <c r="A2" t="s">
        <v>8</v>
      </c>
      <c r="B2" s="2">
        <v>0</v>
      </c>
      <c r="C2" s="2">
        <v>0</v>
      </c>
    </row>
    <row r="3" spans="1:4" x14ac:dyDescent="0.25">
      <c r="A3" t="s">
        <v>5</v>
      </c>
      <c r="B3" s="2">
        <v>0</v>
      </c>
      <c r="C3" s="2">
        <v>0</v>
      </c>
    </row>
    <row r="4" spans="1:4" x14ac:dyDescent="0.25">
      <c r="A4" t="s">
        <v>6</v>
      </c>
      <c r="B4" s="2">
        <v>0</v>
      </c>
      <c r="C4" s="2">
        <v>0</v>
      </c>
    </row>
    <row r="5" spans="1:4" x14ac:dyDescent="0.25">
      <c r="A5" t="s">
        <v>7</v>
      </c>
      <c r="B5" s="2">
        <v>0</v>
      </c>
      <c r="C5" s="2">
        <v>0</v>
      </c>
    </row>
    <row r="6" spans="1:4" x14ac:dyDescent="0.25">
      <c r="A6" t="s">
        <v>23</v>
      </c>
      <c r="B6" s="2">
        <v>0</v>
      </c>
      <c r="C6" s="2">
        <v>0</v>
      </c>
    </row>
    <row r="7" spans="1:4" x14ac:dyDescent="0.25">
      <c r="A7" t="s">
        <v>9</v>
      </c>
      <c r="B7" s="2">
        <v>0</v>
      </c>
      <c r="C7" s="2">
        <v>0</v>
      </c>
      <c r="D7" t="s">
        <v>24</v>
      </c>
    </row>
    <row r="8" spans="1:4" x14ac:dyDescent="0.25">
      <c r="B8" s="2"/>
      <c r="C8" s="2"/>
    </row>
    <row r="9" spans="1:4" x14ac:dyDescent="0.25">
      <c r="A9" t="s">
        <v>25</v>
      </c>
      <c r="B9" s="2"/>
      <c r="C9" s="2">
        <f>(B2+B3+B4+B5+B6+B7)-(C2+C3+C4+C5+C6+C7)</f>
        <v>0</v>
      </c>
    </row>
    <row r="10" spans="1:4" x14ac:dyDescent="0.25">
      <c r="C1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8DF26-CC98-4354-A5A5-6DBD720C09AD}">
  <dimension ref="A1:C10"/>
  <sheetViews>
    <sheetView workbookViewId="0">
      <selection activeCell="A9" sqref="A9"/>
    </sheetView>
  </sheetViews>
  <sheetFormatPr defaultRowHeight="15" x14ac:dyDescent="0.25"/>
  <cols>
    <col min="1" max="1" width="17.7109375" bestFit="1" customWidth="1"/>
    <col min="2" max="3" width="10.140625" bestFit="1" customWidth="1"/>
  </cols>
  <sheetData>
    <row r="1" spans="1:3" x14ac:dyDescent="0.25">
      <c r="B1" t="s">
        <v>3</v>
      </c>
      <c r="C1" t="s">
        <v>4</v>
      </c>
    </row>
    <row r="2" spans="1:3" x14ac:dyDescent="0.25">
      <c r="A2" t="s">
        <v>8</v>
      </c>
      <c r="B2" s="2">
        <v>0</v>
      </c>
      <c r="C2" s="2">
        <v>0</v>
      </c>
    </row>
    <row r="3" spans="1:3" x14ac:dyDescent="0.25">
      <c r="A3" t="s">
        <v>5</v>
      </c>
      <c r="B3" s="2">
        <v>0</v>
      </c>
      <c r="C3" s="2">
        <v>0</v>
      </c>
    </row>
    <row r="4" spans="1:3" x14ac:dyDescent="0.25">
      <c r="A4" t="s">
        <v>6</v>
      </c>
      <c r="B4" s="2">
        <v>0</v>
      </c>
      <c r="C4" s="2">
        <v>0</v>
      </c>
    </row>
    <row r="5" spans="1:3" x14ac:dyDescent="0.25">
      <c r="A5" t="s">
        <v>7</v>
      </c>
      <c r="B5" s="2">
        <v>0</v>
      </c>
      <c r="C5" s="2">
        <v>0</v>
      </c>
    </row>
    <row r="6" spans="1:3" x14ac:dyDescent="0.25">
      <c r="A6" t="s">
        <v>23</v>
      </c>
      <c r="B6" s="2">
        <v>0</v>
      </c>
      <c r="C6" s="2">
        <v>0</v>
      </c>
    </row>
    <row r="7" spans="1:3" x14ac:dyDescent="0.25">
      <c r="A7" t="s">
        <v>9</v>
      </c>
      <c r="B7" s="2">
        <v>0</v>
      </c>
      <c r="C7" s="2">
        <v>0</v>
      </c>
    </row>
    <row r="8" spans="1:3" x14ac:dyDescent="0.25">
      <c r="B8" s="2"/>
      <c r="C8" s="2"/>
    </row>
    <row r="9" spans="1:3" x14ac:dyDescent="0.25">
      <c r="A9" t="s">
        <v>25</v>
      </c>
      <c r="B9" s="2"/>
      <c r="C9" s="2">
        <f>(B2+B3+B4+B5+B6+B7)-(C2+C3+C4+C5+C6+C7)</f>
        <v>0</v>
      </c>
    </row>
    <row r="10" spans="1:3" x14ac:dyDescent="0.25">
      <c r="C10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E135-FAEC-41B2-B036-6767C5AEFBA4}">
  <dimension ref="A1:C10"/>
  <sheetViews>
    <sheetView workbookViewId="0">
      <selection activeCell="G26" sqref="G26"/>
    </sheetView>
  </sheetViews>
  <sheetFormatPr defaultRowHeight="15" x14ac:dyDescent="0.25"/>
  <cols>
    <col min="1" max="1" width="17.7109375" bestFit="1" customWidth="1"/>
    <col min="2" max="3" width="10.140625" bestFit="1" customWidth="1"/>
  </cols>
  <sheetData>
    <row r="1" spans="1:3" x14ac:dyDescent="0.25">
      <c r="B1" t="s">
        <v>3</v>
      </c>
      <c r="C1" t="s">
        <v>4</v>
      </c>
    </row>
    <row r="2" spans="1:3" x14ac:dyDescent="0.25">
      <c r="A2" t="s">
        <v>8</v>
      </c>
      <c r="B2" s="2">
        <v>0</v>
      </c>
      <c r="C2" s="2">
        <v>0</v>
      </c>
    </row>
    <row r="3" spans="1:3" x14ac:dyDescent="0.25">
      <c r="A3" t="s">
        <v>5</v>
      </c>
      <c r="B3" s="2">
        <v>0</v>
      </c>
      <c r="C3" s="2">
        <v>0</v>
      </c>
    </row>
    <row r="4" spans="1:3" x14ac:dyDescent="0.25">
      <c r="A4" t="s">
        <v>6</v>
      </c>
      <c r="B4" s="2">
        <v>0</v>
      </c>
      <c r="C4" s="2">
        <v>0</v>
      </c>
    </row>
    <row r="5" spans="1:3" x14ac:dyDescent="0.25">
      <c r="A5" t="s">
        <v>7</v>
      </c>
      <c r="B5" s="2">
        <v>0</v>
      </c>
      <c r="C5" s="2">
        <v>0</v>
      </c>
    </row>
    <row r="6" spans="1:3" x14ac:dyDescent="0.25">
      <c r="A6" t="s">
        <v>23</v>
      </c>
      <c r="B6" s="2">
        <v>0</v>
      </c>
      <c r="C6" s="2">
        <v>0</v>
      </c>
    </row>
    <row r="7" spans="1:3" x14ac:dyDescent="0.25">
      <c r="A7" t="s">
        <v>9</v>
      </c>
      <c r="B7" s="2">
        <v>0</v>
      </c>
      <c r="C7" s="2">
        <v>0</v>
      </c>
    </row>
    <row r="8" spans="1:3" x14ac:dyDescent="0.25">
      <c r="B8" s="2"/>
      <c r="C8" s="2"/>
    </row>
    <row r="9" spans="1:3" x14ac:dyDescent="0.25">
      <c r="A9" t="s">
        <v>25</v>
      </c>
      <c r="B9" s="2"/>
      <c r="C9" s="2">
        <f>(B2+B3+B4+B5+B6+B7)-(C2+C3+C4+C5+C6+C7)</f>
        <v>0</v>
      </c>
    </row>
    <row r="10" spans="1:3" x14ac:dyDescent="0.25">
      <c r="C10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86CBC-D546-4DFE-8D9A-5CD3F4D00932}">
  <dimension ref="A1:C10"/>
  <sheetViews>
    <sheetView workbookViewId="0">
      <selection activeCell="H39" sqref="H39"/>
    </sheetView>
  </sheetViews>
  <sheetFormatPr defaultRowHeight="15" x14ac:dyDescent="0.25"/>
  <cols>
    <col min="1" max="1" width="18.42578125" bestFit="1" customWidth="1"/>
    <col min="2" max="3" width="10.5703125" bestFit="1" customWidth="1"/>
  </cols>
  <sheetData>
    <row r="1" spans="1:3" x14ac:dyDescent="0.25">
      <c r="B1" t="s">
        <v>3</v>
      </c>
      <c r="C1" t="s">
        <v>4</v>
      </c>
    </row>
    <row r="2" spans="1:3" x14ac:dyDescent="0.25">
      <c r="A2" t="s">
        <v>8</v>
      </c>
      <c r="B2" s="2">
        <v>0</v>
      </c>
      <c r="C2" s="2">
        <v>0</v>
      </c>
    </row>
    <row r="3" spans="1:3" x14ac:dyDescent="0.25">
      <c r="A3" t="s">
        <v>5</v>
      </c>
      <c r="B3" s="2">
        <v>0</v>
      </c>
      <c r="C3" s="2">
        <v>0</v>
      </c>
    </row>
    <row r="4" spans="1:3" x14ac:dyDescent="0.25">
      <c r="A4" t="s">
        <v>6</v>
      </c>
      <c r="B4" s="2">
        <v>0</v>
      </c>
      <c r="C4" s="2">
        <v>0</v>
      </c>
    </row>
    <row r="5" spans="1:3" x14ac:dyDescent="0.25">
      <c r="A5" t="s">
        <v>7</v>
      </c>
      <c r="B5" s="2">
        <v>0</v>
      </c>
      <c r="C5" s="2">
        <v>0</v>
      </c>
    </row>
    <row r="6" spans="1:3" x14ac:dyDescent="0.25">
      <c r="A6" t="s">
        <v>23</v>
      </c>
      <c r="B6" s="2">
        <v>0</v>
      </c>
      <c r="C6" s="2">
        <v>0</v>
      </c>
    </row>
    <row r="7" spans="1:3" x14ac:dyDescent="0.25">
      <c r="A7" t="s">
        <v>9</v>
      </c>
      <c r="B7" s="2">
        <v>0</v>
      </c>
      <c r="C7" s="2">
        <v>0</v>
      </c>
    </row>
    <row r="8" spans="1:3" x14ac:dyDescent="0.25">
      <c r="B8" s="2"/>
      <c r="C8" s="2"/>
    </row>
    <row r="9" spans="1:3" x14ac:dyDescent="0.25">
      <c r="A9" t="s">
        <v>25</v>
      </c>
      <c r="B9" s="2"/>
      <c r="C9" s="2">
        <f>(B2+B3+B4+B5+B6+B7)-(C2+C3+C4+C5+C6+C7)</f>
        <v>0</v>
      </c>
    </row>
    <row r="10" spans="1:3" x14ac:dyDescent="0.25">
      <c r="C1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241B-5948-4199-B031-BC1F464924CD}">
  <dimension ref="A1:C10"/>
  <sheetViews>
    <sheetView workbookViewId="0">
      <selection activeCell="D12" sqref="D12"/>
    </sheetView>
  </sheetViews>
  <sheetFormatPr defaultRowHeight="15" x14ac:dyDescent="0.25"/>
  <cols>
    <col min="1" max="1" width="17.7109375" bestFit="1" customWidth="1"/>
    <col min="2" max="2" width="11.140625" bestFit="1" customWidth="1"/>
    <col min="3" max="3" width="11.42578125" customWidth="1"/>
  </cols>
  <sheetData>
    <row r="1" spans="1:3" x14ac:dyDescent="0.25">
      <c r="B1" t="s">
        <v>3</v>
      </c>
      <c r="C1" t="s">
        <v>4</v>
      </c>
    </row>
    <row r="2" spans="1:3" x14ac:dyDescent="0.25">
      <c r="A2" t="s">
        <v>8</v>
      </c>
      <c r="B2" s="2">
        <v>0</v>
      </c>
      <c r="C2" s="2">
        <v>0</v>
      </c>
    </row>
    <row r="3" spans="1:3" x14ac:dyDescent="0.25">
      <c r="A3" t="s">
        <v>5</v>
      </c>
      <c r="B3" s="2">
        <v>0</v>
      </c>
      <c r="C3" s="2">
        <v>0</v>
      </c>
    </row>
    <row r="4" spans="1:3" x14ac:dyDescent="0.25">
      <c r="A4" t="s">
        <v>6</v>
      </c>
      <c r="B4" s="2">
        <v>0</v>
      </c>
      <c r="C4" s="2">
        <v>0</v>
      </c>
    </row>
    <row r="5" spans="1:3" x14ac:dyDescent="0.25">
      <c r="A5" t="s">
        <v>7</v>
      </c>
      <c r="B5" s="2">
        <v>0</v>
      </c>
      <c r="C5" s="2">
        <v>0</v>
      </c>
    </row>
    <row r="6" spans="1:3" x14ac:dyDescent="0.25">
      <c r="A6" t="s">
        <v>23</v>
      </c>
      <c r="B6" s="2">
        <v>0</v>
      </c>
      <c r="C6" s="2">
        <v>0</v>
      </c>
    </row>
    <row r="7" spans="1:3" x14ac:dyDescent="0.25">
      <c r="A7" t="s">
        <v>9</v>
      </c>
      <c r="B7" s="2">
        <v>0</v>
      </c>
      <c r="C7" s="2">
        <v>0</v>
      </c>
    </row>
    <row r="8" spans="1:3" x14ac:dyDescent="0.25">
      <c r="B8" s="2"/>
      <c r="C8" s="2"/>
    </row>
    <row r="9" spans="1:3" x14ac:dyDescent="0.25">
      <c r="A9" t="s">
        <v>25</v>
      </c>
      <c r="B9" s="2"/>
      <c r="C9" s="2">
        <f>(B2+B3+B4+B5+B6+B7)-(C2+C3+C4+C5+C6+C7)</f>
        <v>0</v>
      </c>
    </row>
    <row r="10" spans="1:3" x14ac:dyDescent="0.25">
      <c r="C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Main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Back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Mattison, Daniel</dc:creator>
  <cp:lastModifiedBy>Mattison, Daniel</cp:lastModifiedBy>
  <dcterms:created xsi:type="dcterms:W3CDTF">2020-08-05T17:12:16Z</dcterms:created>
  <dcterms:modified xsi:type="dcterms:W3CDTF">2021-02-19T00:15:48Z</dcterms:modified>
</cp:coreProperties>
</file>